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aska\Documents\PLANT\Funding applications 2017-18\Carbon Conversations Info\Carbon Conversations materials\"/>
    </mc:Choice>
  </mc:AlternateContent>
  <bookViews>
    <workbookView xWindow="0" yWindow="0" windowWidth="15120" windowHeight="5480" tabRatio="609" activeTab="1"/>
  </bookViews>
  <sheets>
    <sheet name="Introduction" sheetId="4" r:id="rId1"/>
    <sheet name="Questions" sheetId="2" r:id="rId2"/>
    <sheet name="summary" sheetId="3" r:id="rId3"/>
    <sheet name="sheets" sheetId="5" state="hidden" r:id="rId4"/>
    <sheet name="Notes" sheetId="6" state="hidden" r:id="rId5"/>
  </sheets>
  <definedNames>
    <definedName name="_xlnm.Print_Area" localSheetId="2">summary!$A$1:$D$27</definedName>
  </definedNames>
  <calcPr calcId="152511"/>
</workbook>
</file>

<file path=xl/calcChain.xml><?xml version="1.0" encoding="utf-8"?>
<calcChain xmlns="http://schemas.openxmlformats.org/spreadsheetml/2006/main">
  <c r="G68" i="2" l="1"/>
  <c r="G61" i="2" s="1"/>
  <c r="I29" i="2" l="1"/>
  <c r="D42" i="2" l="1"/>
  <c r="D38" i="2" l="1"/>
  <c r="F42" i="2" l="1"/>
  <c r="F56" i="2"/>
  <c r="G56" i="2" s="1"/>
  <c r="F55" i="2"/>
  <c r="G55" i="2" s="1"/>
  <c r="F54" i="2"/>
  <c r="G54" i="2" s="1"/>
  <c r="F53" i="2"/>
  <c r="G53" i="2" s="1"/>
  <c r="F50" i="2"/>
  <c r="G50" i="2" s="1"/>
  <c r="F49" i="2"/>
  <c r="G49" i="2" s="1"/>
  <c r="F48" i="2"/>
  <c r="G48" i="2" s="1"/>
  <c r="F47" i="2"/>
  <c r="G47" i="2" s="1"/>
  <c r="F46" i="2"/>
  <c r="G46" i="2" s="1"/>
  <c r="F45" i="2"/>
  <c r="G45" i="2" s="1"/>
  <c r="F44" i="2"/>
  <c r="G44" i="2" s="1"/>
  <c r="D13" i="3" l="1"/>
  <c r="D12" i="3"/>
  <c r="D11" i="3"/>
  <c r="D10" i="3"/>
  <c r="D9" i="3"/>
  <c r="D8" i="3"/>
  <c r="D7" i="3"/>
  <c r="D6" i="3"/>
  <c r="D5" i="3"/>
  <c r="F30" i="2"/>
  <c r="G30" i="2" s="1"/>
  <c r="F26" i="2"/>
  <c r="F22" i="2"/>
  <c r="G22" i="2" s="1"/>
  <c r="F20" i="2"/>
  <c r="G20" i="2" s="1"/>
  <c r="F10" i="2"/>
  <c r="G10" i="2" s="1"/>
  <c r="F6" i="2"/>
  <c r="G6" i="2" s="1"/>
  <c r="F3" i="2"/>
  <c r="G3" i="2" s="1"/>
  <c r="F4" i="2"/>
  <c r="F5" i="2"/>
  <c r="G5" i="2" s="1"/>
  <c r="F7" i="2"/>
  <c r="G7" i="2" s="1"/>
  <c r="F8" i="2"/>
  <c r="G8" i="2" s="1"/>
  <c r="F9" i="2"/>
  <c r="G9" i="2" s="1"/>
  <c r="F13" i="2"/>
  <c r="G13" i="2" s="1"/>
  <c r="F14" i="2"/>
  <c r="G14" i="2" s="1"/>
  <c r="F18" i="2"/>
  <c r="G18" i="2" s="1"/>
  <c r="F19" i="2"/>
  <c r="G19" i="2" s="1"/>
  <c r="F21" i="2"/>
  <c r="G21" i="2" s="1"/>
  <c r="F27" i="2"/>
  <c r="G27" i="2" s="1"/>
  <c r="F28" i="2"/>
  <c r="G28" i="2" s="1"/>
  <c r="F31" i="2"/>
  <c r="G31" i="2" s="1"/>
  <c r="D66" i="2" l="1"/>
  <c r="D23" i="2" s="1"/>
  <c r="F23" i="2" s="1"/>
  <c r="D15" i="3"/>
  <c r="G26" i="2"/>
  <c r="F38" i="2"/>
  <c r="G4" i="2"/>
  <c r="D11" i="2" s="1"/>
  <c r="F29" i="2"/>
  <c r="G29" i="2" s="1"/>
  <c r="A2" i="6"/>
  <c r="C5" i="3" l="1"/>
  <c r="F11" i="2"/>
  <c r="H1" i="6"/>
  <c r="H3" i="6" s="1"/>
  <c r="I3" i="6" l="1"/>
  <c r="E2" i="6" s="1"/>
  <c r="C10" i="3" l="1"/>
  <c r="D51" i="2" l="1"/>
  <c r="C11" i="3" l="1"/>
  <c r="F51" i="2"/>
  <c r="D62" i="2"/>
  <c r="C13" i="3" s="1"/>
  <c r="D33" i="2" l="1"/>
  <c r="F33" i="2" s="1"/>
  <c r="C9" i="3"/>
  <c r="D15" i="2" l="1"/>
  <c r="C6" i="3" l="1"/>
  <c r="F15" i="2"/>
  <c r="D59" i="2"/>
  <c r="F59" i="2" s="1"/>
  <c r="F63" i="2" l="1"/>
  <c r="C12" i="3"/>
  <c r="C8" i="3"/>
  <c r="D63" i="2" l="1"/>
  <c r="D67" i="2"/>
  <c r="C16" i="3" s="1"/>
  <c r="B16" i="3" s="1"/>
  <c r="C7" i="3"/>
  <c r="C15" i="3" s="1"/>
  <c r="B67" i="2" l="1"/>
  <c r="E67" i="2"/>
</calcChain>
</file>

<file path=xl/sharedStrings.xml><?xml version="1.0" encoding="utf-8"?>
<sst xmlns="http://schemas.openxmlformats.org/spreadsheetml/2006/main" count="879" uniqueCount="266">
  <si>
    <t>How many people over 5 years old live in your house?</t>
  </si>
  <si>
    <t>How warm do you like to keep the house?</t>
  </si>
  <si>
    <t>Do you keep some parts of the house warmer than others?</t>
  </si>
  <si>
    <t>During the winter, is the heating on all the time?</t>
  </si>
  <si>
    <t>How do you normally wash/bathe? Most days:</t>
  </si>
  <si>
    <t>Do You Have Solar Water Heating?</t>
  </si>
  <si>
    <t>What is your household disposable income?</t>
  </si>
  <si>
    <t>What kind of house do you live in?</t>
  </si>
  <si>
    <t/>
  </si>
  <si>
    <t>Infrastructure</t>
  </si>
  <si>
    <t>space heating</t>
  </si>
  <si>
    <t>water heating</t>
  </si>
  <si>
    <t>car travel</t>
  </si>
  <si>
    <t>other surface travel</t>
  </si>
  <si>
    <t>air travel</t>
  </si>
  <si>
    <t>food</t>
  </si>
  <si>
    <t>household goods</t>
  </si>
  <si>
    <t>UK Average</t>
  </si>
  <si>
    <t>No</t>
  </si>
  <si>
    <t>Yes</t>
  </si>
  <si>
    <t>Calculated Footprint</t>
  </si>
  <si>
    <t>Total</t>
  </si>
  <si>
    <t>Summary of results</t>
  </si>
  <si>
    <t>Any other arrangement</t>
  </si>
  <si>
    <t>No, it's off both at night and when everyone's out</t>
  </si>
  <si>
    <t>No, it's off when everyone's out</t>
  </si>
  <si>
    <t>Yes, the living rooms are warmer</t>
  </si>
  <si>
    <t>No, it's all the same temperature</t>
  </si>
  <si>
    <t>Built before 1996 with no improvements</t>
  </si>
  <si>
    <t>Flat or maisonette</t>
  </si>
  <si>
    <t>Select</t>
  </si>
  <si>
    <t>Do you buy seasonal field-grown vegetables?</t>
  </si>
  <si>
    <t>Do you ever throw food away?</t>
  </si>
  <si>
    <t>Do you eat out?</t>
  </si>
  <si>
    <t>Regularly</t>
  </si>
  <si>
    <t>Not at all</t>
  </si>
  <si>
    <t>Very high (above £48,000) </t>
  </si>
  <si>
    <t>Don't know or would rather not say</t>
  </si>
  <si>
    <t>Motorbike</t>
  </si>
  <si>
    <t>Petrol</t>
  </si>
  <si>
    <t>Diesel</t>
  </si>
  <si>
    <t>Hybrid or electric</t>
  </si>
  <si>
    <t>Any other</t>
  </si>
  <si>
    <t>Always</t>
  </si>
  <si>
    <t>Often</t>
  </si>
  <si>
    <t>Rarely</t>
  </si>
  <si>
    <t>Never</t>
  </si>
  <si>
    <t>How many hours per year do you spend on longer journeys by public transport?</t>
  </si>
  <si>
    <t>What fuel does it use?</t>
  </si>
  <si>
    <t>What is your annual car mileage?</t>
  </si>
  <si>
    <t>I mostly drive alone</t>
  </si>
  <si>
    <t>How many bedrooms does your house have?</t>
  </si>
  <si>
    <t>How do you dry your clothes?</t>
  </si>
  <si>
    <t>I use the line when the weather is good</t>
  </si>
  <si>
    <t>I always buy the smallest appliances with the best ratings</t>
  </si>
  <si>
    <t>Does your house have any Photovoltaic (solar) panels?</t>
  </si>
  <si>
    <t>lighting and electrical appliances</t>
  </si>
  <si>
    <t>Use</t>
  </si>
  <si>
    <t>Credits</t>
  </si>
  <si>
    <t>There are two sheets:</t>
  </si>
  <si>
    <t xml:space="preserve">eg. </t>
  </si>
  <si>
    <t>Select answers below:</t>
  </si>
  <si>
    <t>Grand total (see the summary sheet for the breakdown and averages)</t>
  </si>
  <si>
    <t>Tonnes CO2</t>
  </si>
  <si>
    <t>Carbon Footprint Calculator</t>
  </si>
  <si>
    <t>Notes</t>
  </si>
  <si>
    <t xml:space="preserve"> </t>
  </si>
  <si>
    <t>Choose the closest description of your house or flat?</t>
  </si>
  <si>
    <t>What is the main fuel used for heating your home?</t>
  </si>
  <si>
    <t>Give the number of people living in the house. Include lodgers or all the occupants of a shared house.</t>
  </si>
  <si>
    <t>I always use the tumble drier</t>
  </si>
  <si>
    <t>Do you consider efficiency ratings when you buy electrical equipment?</t>
  </si>
  <si>
    <t>Large car or van</t>
  </si>
  <si>
    <t>Medium car</t>
  </si>
  <si>
    <t>Small car</t>
  </si>
  <si>
    <t>Average (appx 9,000 miles)</t>
  </si>
  <si>
    <t>How many passengers are usually in the car?</t>
  </si>
  <si>
    <t>Taxis are mostly large diesel cars.</t>
  </si>
  <si>
    <t>Do you buy frozen or ready meals?</t>
  </si>
  <si>
    <r>
      <t xml:space="preserve">This is the online carbon footprint calculator referred to in the book 
</t>
    </r>
    <r>
      <rPr>
        <i/>
        <sz val="11"/>
        <color theme="1"/>
        <rFont val="Calibri"/>
        <family val="2"/>
        <scheme val="minor"/>
      </rPr>
      <t>In Time For Tomorrow?</t>
    </r>
    <r>
      <rPr>
        <sz val="11"/>
        <color theme="1"/>
        <rFont val="Calibri"/>
        <family val="2"/>
        <scheme val="minor"/>
      </rPr>
      <t xml:space="preserve"> by Rosemary Randall and Andy Brown.   
</t>
    </r>
  </si>
  <si>
    <t xml:space="preserve">If you are a Carbon Conversations facilitator, use the calculator in a one-to-one conversation with each group member, prior to your group starting. Don't leave group members to complete it by themselves. This is an important opportunity for you to make contact with each member and answer questions they will have about the group and the calculation.       </t>
  </si>
  <si>
    <t>A few questions about travel have no selection option. You should enter the appropriate number in to the cell.</t>
  </si>
  <si>
    <t>Subtotals for each sub heading are shown in bold as you go.</t>
  </si>
  <si>
    <r>
      <t xml:space="preserve">Once you have answered all the questions, the </t>
    </r>
    <r>
      <rPr>
        <i/>
        <sz val="11"/>
        <color theme="1"/>
        <rFont val="Calibri"/>
        <family val="2"/>
        <scheme val="minor"/>
      </rPr>
      <t>Summary</t>
    </r>
    <r>
      <rPr>
        <sz val="11"/>
        <color theme="1"/>
        <rFont val="Calibri"/>
        <family val="2"/>
        <scheme val="minor"/>
      </rPr>
      <t xml:space="preserve"> sheet shows the subtotals and the grand total along with the UK averages.</t>
    </r>
  </si>
  <si>
    <t>India</t>
  </si>
  <si>
    <t>Tanzania</t>
  </si>
  <si>
    <t>World Average</t>
  </si>
  <si>
    <t>UK target for 2050</t>
  </si>
  <si>
    <t>Global sustainable emissions</t>
  </si>
  <si>
    <t>USA</t>
  </si>
  <si>
    <t>Introduction</t>
  </si>
  <si>
    <t>lock</t>
  </si>
  <si>
    <t>Date</t>
  </si>
  <si>
    <t>Author</t>
  </si>
  <si>
    <t>Note</t>
  </si>
  <si>
    <t>ab</t>
  </si>
  <si>
    <t>First release</t>
  </si>
  <si>
    <t>ref</t>
  </si>
  <si>
    <t>edited and calc error fixed.
Issued to Surefoot</t>
  </si>
  <si>
    <t>staus</t>
  </si>
  <si>
    <t>date</t>
  </si>
  <si>
    <t>Sheet</t>
  </si>
  <si>
    <t>Questions</t>
  </si>
  <si>
    <t>summary</t>
  </si>
  <si>
    <t>Data</t>
  </si>
  <si>
    <t>sheets</t>
  </si>
  <si>
    <t>hide</t>
  </si>
  <si>
    <t>F:G</t>
  </si>
  <si>
    <t>I am on a 100% renewables tariff</t>
  </si>
  <si>
    <t>Corrected as PC comments
Fixed errors on food and consumption calcs</t>
  </si>
  <si>
    <t>CC 15 tonne calculator 20-11-14.xlsm</t>
  </si>
  <si>
    <t>Actual lighting and electrical equipment emissions</t>
  </si>
  <si>
    <t>select</t>
  </si>
  <si>
    <t>Built before 1996, with a little insulation or double glazing added later.</t>
  </si>
  <si>
    <t>Built after 1995, with further improvements in insulation added later.</t>
  </si>
  <si>
    <t>Built before 1996, upgraded with insulation of walls, high performance windows and draughtproofing.</t>
  </si>
  <si>
    <t>This question has to cover a huge range of behaviours. Pick the closest. 
A long power shower (over 8 mins) may use more hot water than a bath.</t>
  </si>
  <si>
    <t>I always use a washing line or rack</t>
  </si>
  <si>
    <t>Do you turn off lights, TV's and other electrical appliances when not in use or when you leave a room?</t>
  </si>
  <si>
    <t>Are you on a 'green' Electricity tariff?</t>
  </si>
  <si>
    <t>I am on an ordinary 'green' tariff</t>
  </si>
  <si>
    <t xml:space="preserve">Not all 'green' tariffs supply 100% renewable electricity. Most still include a percentage of electricity generated from fossil fuels. Only Good Energy advertises a genuinely zero carbon supply. Ecotricity and Green Energy supply a mix of renewable and fossil fuel electricity, but compensate by investing in renewable sources.  The carbon intensities for all electricity companies are listed at http://www.electricityinfo.org/suppliers.php
</t>
  </si>
  <si>
    <t>How many motor vehicles does your houshold have?</t>
  </si>
  <si>
    <t>In this question 'household' means a group of people living in the same house/flat who share household expenses and use of the vehicle. This could be a family or a group of friends sharing. This may not be the same as the answer about household in the Home Energy section.</t>
  </si>
  <si>
    <t>What sort of motor vehicle do you ususally travel in?</t>
  </si>
  <si>
    <t>Much less than average (5,000 or less)</t>
  </si>
  <si>
    <t>A bit less than average (6,000)</t>
  </si>
  <si>
    <t>A bit more than average (13,000)</t>
  </si>
  <si>
    <t>Much more than average (16,000 or more)</t>
  </si>
  <si>
    <t>Four or more passengers</t>
  </si>
  <si>
    <t xml:space="preserve">Do you walk or cycle for short trips? </t>
  </si>
  <si>
    <t xml:space="preserve"> A short trip is one which is less than 5 miles by bike, or less than 3 miles on foot.</t>
  </si>
  <si>
    <t>Include any long train journeys across Europe, made for personal reasons such as holidays and family visits. Do not include business travel.</t>
  </si>
  <si>
    <t>Choose the diet which most closely describes your own.</t>
  </si>
  <si>
    <t>I eat no animal products at all</t>
  </si>
  <si>
    <t>I occasionally eat meat, fish, eggs or dairy products</t>
  </si>
  <si>
    <t>I eat no meat but regularly eat eggs or fish</t>
  </si>
  <si>
    <t>I eat no meat but regularly eat dairy products</t>
  </si>
  <si>
    <t>I eat no meat but eat lots of eggs, dairy products or fish</t>
  </si>
  <si>
    <t>I eat meat, fish or dairy products regularly</t>
  </si>
  <si>
    <t>At most meals I eat meat (mainly pork or poultry), fish or dairy products</t>
  </si>
  <si>
    <t>Occasionally</t>
  </si>
  <si>
    <t>Seasonal in Europe and not grown in green-houses.</t>
  </si>
  <si>
    <t>Do you eat cakes, sweets and snacks?</t>
  </si>
  <si>
    <t>Some</t>
  </si>
  <si>
    <t>Lots</t>
  </si>
  <si>
    <t>Do you grow any of your own fruit and vegetables?</t>
  </si>
  <si>
    <t>None</t>
  </si>
  <si>
    <t>A few</t>
  </si>
  <si>
    <t xml:space="preserve">Select the number of people in the  household who share income and expenditure. Include children.
</t>
  </si>
  <si>
    <t xml:space="preserve">Household means a group of people (family or friends for example) who share income and expenditure. In a shared house you should not count people who do not share your income. Exclude lodgers. 
This number may not be the same as the number which you gave in the heating section for the number of people living in the house.
</t>
  </si>
  <si>
    <t>Seven</t>
  </si>
  <si>
    <t>Eight or more</t>
  </si>
  <si>
    <t>Student hall of residence</t>
  </si>
  <si>
    <t>Caravan or houseboat</t>
  </si>
  <si>
    <r>
      <t xml:space="preserve">The </t>
    </r>
    <r>
      <rPr>
        <i/>
        <sz val="11"/>
        <color theme="1"/>
        <rFont val="Calibri"/>
        <family val="2"/>
        <scheme val="minor"/>
      </rPr>
      <t>Questions</t>
    </r>
    <r>
      <rPr>
        <sz val="11"/>
        <color theme="1"/>
        <rFont val="Calibri"/>
        <family val="2"/>
        <scheme val="minor"/>
      </rPr>
      <t xml:space="preserve"> sheet has 38 questions and cells with drop down menus where the appropriate response can be selected. </t>
    </r>
  </si>
  <si>
    <t xml:space="preserve">This calculator estimates an individual's carbon footprint, based on 38 lifestyle questions about their home, travel, food and purchases.   The calculations are based on national statistics. 
</t>
  </si>
  <si>
    <t>Carbon Conversations group members should direct general questions about the calculator to their facilitators.</t>
  </si>
  <si>
    <t xml:space="preserve">Disposable income is income after tax, pension contributions deducted from wages and maintenance payments. Add together the incomes of all the people in the household. </t>
  </si>
  <si>
    <t>less than 10%</t>
  </si>
  <si>
    <t>10% to 20%</t>
  </si>
  <si>
    <t>20% to 40%</t>
  </si>
  <si>
    <t>over 40%</t>
  </si>
  <si>
    <t>What percentage of your income after tax is spent on your rent, mortgage, voluntary or additional pension contributions and savings?</t>
  </si>
  <si>
    <t xml:space="preserve">It may take amoment to add these up and work out the percentage. </t>
  </si>
  <si>
    <t>I have a holiday home which I use for fewer than 20 days a year</t>
  </si>
  <si>
    <t xml:space="preserve">This question looks at the impact of maintaining and using a second home. Include an unfurnished flat you rent because you are working away from home. Travel to and from your holiday home is counted in the travel questions. </t>
  </si>
  <si>
    <t>Do you have a second home or holiday home?</t>
  </si>
  <si>
    <t>flight and consumption questions  updataed.</t>
  </si>
  <si>
    <t>CC 15 tonne calculator 01-12-14.xlsm</t>
  </si>
  <si>
    <r>
      <t xml:space="preserve">We ask about the </t>
    </r>
    <r>
      <rPr>
        <b/>
        <sz val="11"/>
        <color theme="1"/>
        <rFont val="Calibri"/>
        <family val="2"/>
        <scheme val="minor"/>
      </rPr>
      <t>number in the household</t>
    </r>
    <r>
      <rPr>
        <sz val="11"/>
        <color theme="1"/>
        <rFont val="Calibri"/>
        <family val="2"/>
        <scheme val="minor"/>
      </rPr>
      <t xml:space="preserve"> twice, and there may be two different answers. The first is the number of people in the heated home, the second is the number of people who share income and expenditure, and may exclude lodgers or others in a shared house.</t>
    </r>
  </si>
  <si>
    <t xml:space="preserve">You can get a more accurate figure for your actual carbon emissions by monitoring your home energy use, travel patterns, diet and spending. This accurate monitoring is an important part of a Carbon Conversations group. If you join a group you will have access to an online workbook and other materials which will help you do this monitoring, as well as some expert facilitation and the support of other group members in exploring the many social, emotional and political pressures that make carbon reduction a challenge. </t>
  </si>
  <si>
    <t>This calculator  is based on work by Peter Harper of the Centre for Alternative Technology and uses UK 2014 data.  This version was specially designed by Andy Brown for Carbon Conversations. We are very grateful to Peter for generously contributing so much of his research on carbon footprinting and for many hours of technical conversation and discussion of numerical modelling.</t>
  </si>
  <si>
    <t>Carbon Conversations Footprint Calculator</t>
  </si>
  <si>
    <t>Very cool (below 18º - woolly jumper)</t>
  </si>
  <si>
    <t>Always turn them off</t>
  </si>
  <si>
    <t>Mostly turn them off</t>
  </si>
  <si>
    <t>Rarely turn them off</t>
  </si>
  <si>
    <t>I check out the energy efficiency ratings among other things</t>
  </si>
  <si>
    <t>A small array (2kw)</t>
  </si>
  <si>
    <t>A medium array (4kw)</t>
  </si>
  <si>
    <t>A large array (6kw)</t>
  </si>
  <si>
    <t>More</t>
  </si>
  <si>
    <t>The driver and one passenger</t>
  </si>
  <si>
    <t>How many hours per week do you usually travel by train, bus or tube?</t>
  </si>
  <si>
    <t>In the last year, how many hours have you spent in the air on UK and European flights?</t>
  </si>
  <si>
    <t>How many hours in the last year have you spent in the air on intercontinental flights?</t>
  </si>
  <si>
    <t>Below average (£12,000-£17,000)</t>
  </si>
  <si>
    <t>Above average (£23,000 - £33,000) </t>
  </si>
  <si>
    <t>How many people are in your household?</t>
  </si>
  <si>
    <t>I have a holiday home which I use for between 20 and 75 days a year</t>
  </si>
  <si>
    <t>This question makes a guess about the energy-efficiency of the house. Its 6 categories are based around changes to the building regulations. Anything built since 1995 will have a higher standard of insulation. 
Although small, houseboats and caravans tend to be badly insulated. Select option 1 or 2.</t>
  </si>
  <si>
    <t>It is not true that frequently turning things off (such as fluorescent lights) wastes energy. This is an urban myth.</t>
  </si>
  <si>
    <t xml:space="preserve">Enter only personal car use. Count commuting to work, but not travel that is undertaken on behalf of an employer. For example a salesman who drives the company car from home to work should count that, but not all the trips they make as part of their job visiting customers. </t>
  </si>
  <si>
    <t>Add up all flight times, from take-off to landing.</t>
  </si>
  <si>
    <t xml:space="preserve">You may have to select the option to read the whole line.
</t>
  </si>
  <si>
    <t>Don’t forget takeout coffees, snacks and sandwiches, as well as meals in cafes, pubs and restaurants.</t>
  </si>
  <si>
    <t>If  the household has no car you must still answer these questions as they cover other car trips – where you have taken a lift or a taxi or hired a car. For example if a non-car owner gets a regular lift to work of 5 miles each way, 5 days a week, 45 weeks a year, this adds up to 2,250 miles by car.</t>
  </si>
  <si>
    <t>You may have noticed that your PV did not make as much impact on your emissions as you expected. We do not count the electricity exported to the grid as this is counted in the reduction of the carbon intensity of the grid. The figure here shows the saved emissions from the exported electricity which some people like to consider as a carbon offset.</t>
  </si>
  <si>
    <t>This figure shows the actual emissions from your lighting and appliances, assuming the average carbon factor for the grid. The figure given in the lighting and appliances section above has been adjusted according to your choice of tariff and use of PV.</t>
  </si>
  <si>
    <t>For comparison, here are some other  figures</t>
  </si>
  <si>
    <t>Well done if your footprint is below average. You might try to reduce it to 6 or 7 tonnes over the next few years.
If your emissions are above average, you might set a target of halving them.
We have found that participants in Carbon Conversations groups save about three tonnes in the year following participation.</t>
  </si>
  <si>
    <t>CC 15 tonne calculator 14-12-14.xlsm</t>
  </si>
  <si>
    <t>File name</t>
  </si>
  <si>
    <t>unlock</t>
  </si>
  <si>
    <t>Please do not distribute copies of this work book. The most recent version should be downloaded from the Carbon conversations website.</t>
  </si>
  <si>
    <t>Proof reading and updates, including notes on unlocking</t>
  </si>
  <si>
    <t>Show</t>
  </si>
  <si>
    <t>How you use your home can have a significant impact on your carbon emissions. For example, turning the thermostat down by 1ºC can reduce heating energy consumption by 10%.</t>
  </si>
  <si>
    <t>If you use more than one fuel, select the main fuel.
Wood is often seen as a carbon neutral fuel because trees absorb CO₂ as they grow. However, as wood burns it emits a similar amount of CO₂ to coal or oil. Select 'wood from a renewable source' if you want to count your wood as carbon neutral.</t>
  </si>
  <si>
    <t>Mid-terrace</t>
  </si>
  <si>
    <t>Semi-detached or end-terrace</t>
  </si>
  <si>
    <t>Detached</t>
  </si>
  <si>
    <t> One</t>
  </si>
  <si>
    <t>Two</t>
  </si>
  <si>
    <t>Three</t>
  </si>
  <si>
    <t>Four</t>
  </si>
  <si>
    <t>Five</t>
  </si>
  <si>
    <t>Six</t>
  </si>
  <si>
    <t>Seven (or more)</t>
  </si>
  <si>
    <t>Bottled gas</t>
  </si>
  <si>
    <t>Oil</t>
  </si>
  <si>
    <t>Coal</t>
  </si>
  <si>
    <t>Electricity</t>
  </si>
  <si>
    <t>Wood</t>
  </si>
  <si>
    <t>Green tariff electricity</t>
  </si>
  <si>
    <t>Wood from a renewable source</t>
  </si>
  <si>
    <t>Built after 1995</t>
  </si>
  <si>
    <t>Designed as a super-insulated eco-house/passivhaus.</t>
  </si>
  <si>
    <t>Cool (19º-20º - light jumper)</t>
  </si>
  <si>
    <t>Warm (21º - shirtsleeves/socks)</t>
  </si>
  <si>
    <t>Very warm (over 21º- t-shirts/pyjamas/no socks and shoes)</t>
  </si>
  <si>
    <t> Yes</t>
  </si>
  <si>
    <t>No, it's off at night</t>
  </si>
  <si>
    <t> I have a bath</t>
  </si>
  <si>
    <t>I have a shower with a power shower</t>
  </si>
  <si>
    <t>I have a short shower or low pressure shower</t>
  </si>
  <si>
    <t>I wash at the basin</t>
  </si>
  <si>
    <t>I don't usually consider/don't understand the energy ratings</t>
  </si>
  <si>
    <t>1</t>
  </si>
  <si>
    <t>2</t>
  </si>
  <si>
    <t>3</t>
  </si>
  <si>
    <t>Two or three passengers</t>
  </si>
  <si>
    <t>At most meals, I eat meat, (mainly beef or lamb) fish or dairy products</t>
  </si>
  <si>
    <t> Low (below £12,000)</t>
  </si>
  <si>
    <t>Average (£17,000-£23,000)</t>
  </si>
  <si>
    <t>High (£33,000 - £48,000) </t>
  </si>
  <si>
    <t>I live in two places, spending up to 180 days a year in my second home</t>
  </si>
  <si>
    <t>Mains gas</t>
  </si>
  <si>
    <r>
      <t>Tonnes CO</t>
    </r>
    <r>
      <rPr>
        <b/>
        <sz val="11"/>
        <color theme="1"/>
        <rFont val="Calibri"/>
        <family val="2"/>
      </rPr>
      <t>₂</t>
    </r>
    <r>
      <rPr>
        <b/>
        <sz val="11"/>
        <color theme="1"/>
        <rFont val="Calibri"/>
        <family val="2"/>
        <scheme val="minor"/>
      </rPr>
      <t xml:space="preserve"> per year</t>
    </r>
  </si>
  <si>
    <r>
      <t>tonnes CO</t>
    </r>
    <r>
      <rPr>
        <sz val="11"/>
        <color theme="1"/>
        <rFont val="Calibri"/>
        <family val="2"/>
      </rPr>
      <t>₂</t>
    </r>
    <r>
      <rPr>
        <sz val="11"/>
        <color theme="1"/>
        <rFont val="Calibri"/>
        <family val="2"/>
        <scheme val="minor"/>
      </rPr>
      <t xml:space="preserve"> per person</t>
    </r>
  </si>
  <si>
    <t>OK</t>
  </si>
  <si>
    <t>CC 15 tonne calculator r2_15-12-14.xlsm</t>
  </si>
  <si>
    <t>set of possible answers to give average result.</t>
  </si>
  <si>
    <t>Complete all the questions.</t>
  </si>
  <si>
    <t>Indirect references in  Questions and Data sheet deleted. Hiding rows added to macro.</t>
  </si>
  <si>
    <t>F:AA,17,24,32,35,57,58</t>
  </si>
  <si>
    <t>Taxi or lifts</t>
  </si>
  <si>
    <t>Include Taxies and lifts</t>
  </si>
  <si>
    <t>total of all sections</t>
  </si>
  <si>
    <t>Target personal carbon footprint</t>
  </si>
  <si>
    <t xml:space="preserve">Other cells and work sheets should be locked or hidden.  They contain formulae and data and if they are not protected in your version of this workbook, changes may cause damage to the working of the calculator. </t>
  </si>
  <si>
    <t>www.carbonconversations.org</t>
  </si>
  <si>
    <t>info@intimefortomorrow.co.uk</t>
  </si>
  <si>
    <t>Please report any technical problems to info@intimefortomorrow.co.uk</t>
  </si>
  <si>
    <t xml:space="preserve">Workbook created by Andy Brown and Peter Harper and published in  2017  under  the  Creative  Commons  Attribution-NonCommercial-ShareAlike  4.0  International  License.  For  details  of  the  license  see: 
https://creativecommons.org/licenses/by-nc-sa/4.0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</si>
</sst>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1"/>
      <color theme="5" tint="0.39997558519241921"/>
      <name val="Calibri"/>
      <family val="2"/>
      <scheme val="minor"/>
    </font>
    <font>
      <sz val="11"/>
      <color theme="1"/>
      <name val="Calibri"/>
      <family val="2"/>
    </font>
    <font>
      <b/>
      <sz val="11"/>
      <color theme="8" tint="-0.499984740745262"/>
      <name val="Calibri"/>
      <family val="2"/>
      <scheme val="minor"/>
    </font>
    <font>
      <b/>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2" tint="-0.24994659260841701"/>
      </right>
      <top/>
      <bottom/>
      <diagonal/>
    </border>
    <border>
      <left/>
      <right/>
      <top/>
      <bottom style="thin">
        <color theme="0"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0" tint="-0.24994659260841701"/>
      </left>
      <right style="thin">
        <color theme="0" tint="-0.24994659260841701"/>
      </right>
      <top style="thin">
        <color theme="0" tint="-0.24994659260841701"/>
      </top>
      <bottom/>
      <diagonal/>
    </border>
    <border>
      <left style="thin">
        <color theme="2" tint="-0.24994659260841701"/>
      </left>
      <right style="thin">
        <color theme="2" tint="-0.24994659260841701"/>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10">
      <alignment horizontal="left" vertical="top" wrapText="1"/>
      <protection locked="0"/>
    </xf>
    <xf numFmtId="3" fontId="1" fillId="34" borderId="14" applyNumberFormat="0">
      <protection locked="0"/>
    </xf>
  </cellStyleXfs>
  <cellXfs count="75">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2" fontId="16" fillId="0" borderId="0" xfId="0" applyNumberFormat="1" applyFont="1"/>
    <xf numFmtId="0" fontId="16" fillId="0" borderId="0" xfId="0" applyFont="1" applyAlignment="1">
      <alignment vertical="top"/>
    </xf>
    <xf numFmtId="0" fontId="0" fillId="0" borderId="0" xfId="0" applyAlignment="1">
      <alignment wrapText="1"/>
    </xf>
    <xf numFmtId="0" fontId="16" fillId="0" borderId="0" xfId="0" applyFont="1"/>
    <xf numFmtId="0" fontId="0" fillId="0" borderId="0" xfId="0" applyAlignment="1">
      <alignment horizontal="center" vertical="top" wrapText="1"/>
    </xf>
    <xf numFmtId="0" fontId="0" fillId="33" borderId="10" xfId="0" applyFill="1" applyBorder="1" applyAlignment="1" applyProtection="1">
      <alignment horizontal="left" vertical="top" wrapText="1"/>
      <protection locked="0"/>
    </xf>
    <xf numFmtId="0" fontId="1" fillId="33" borderId="10" xfId="42">
      <alignment horizontal="left" vertical="top" wrapText="1"/>
      <protection locked="0"/>
    </xf>
    <xf numFmtId="0" fontId="0" fillId="0" borderId="0" xfId="0" applyAlignment="1">
      <alignment horizontal="center"/>
    </xf>
    <xf numFmtId="0" fontId="0" fillId="0" borderId="11" xfId="0" applyBorder="1"/>
    <xf numFmtId="0" fontId="0" fillId="0" borderId="12" xfId="0" applyBorder="1"/>
    <xf numFmtId="0" fontId="0" fillId="0" borderId="13" xfId="0" applyBorder="1"/>
    <xf numFmtId="0" fontId="0" fillId="0" borderId="11" xfId="0" applyBorder="1" applyAlignment="1">
      <alignment wrapText="1"/>
    </xf>
    <xf numFmtId="0" fontId="19" fillId="0" borderId="0" xfId="0" applyFont="1"/>
    <xf numFmtId="0" fontId="21" fillId="0" borderId="0" xfId="0" applyFont="1"/>
    <xf numFmtId="3" fontId="1" fillId="34" borderId="14" xfId="43" applyProtection="1">
      <protection locked="0"/>
    </xf>
    <xf numFmtId="0" fontId="1" fillId="34" borderId="14" xfId="43" applyNumberFormat="1">
      <protection locked="0"/>
    </xf>
    <xf numFmtId="0" fontId="0" fillId="0" borderId="0" xfId="0" applyAlignment="1">
      <alignment horizontal="right"/>
    </xf>
    <xf numFmtId="0" fontId="0" fillId="0" borderId="0" xfId="0" applyAlignment="1">
      <alignment horizontal="left" vertical="top" wrapText="1"/>
    </xf>
    <xf numFmtId="2" fontId="0" fillId="0" borderId="12" xfId="0" applyNumberFormat="1" applyBorder="1"/>
    <xf numFmtId="2" fontId="0" fillId="0" borderId="13" xfId="0" applyNumberFormat="1" applyBorder="1"/>
    <xf numFmtId="0" fontId="0" fillId="0" borderId="0" xfId="0" applyAlignment="1">
      <alignment horizontal="left" vertical="top" wrapText="1"/>
    </xf>
    <xf numFmtId="0" fontId="0" fillId="0" borderId="15" xfId="0" applyBorder="1" applyAlignment="1">
      <alignment horizontal="right" vertical="top" wrapText="1"/>
    </xf>
    <xf numFmtId="0" fontId="0" fillId="0" borderId="0" xfId="0" applyBorder="1" applyAlignment="1">
      <alignment horizontal="right" vertical="top" wrapText="1"/>
    </xf>
    <xf numFmtId="2" fontId="0" fillId="0" borderId="0" xfId="0" applyNumberFormat="1" applyAlignment="1">
      <alignment horizontal="right"/>
    </xf>
    <xf numFmtId="14" fontId="0" fillId="0" borderId="0" xfId="0" applyNumberForma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vertical="top"/>
    </xf>
    <xf numFmtId="0" fontId="0" fillId="0" borderId="0" xfId="0" applyFont="1" applyAlignment="1">
      <alignment horizontal="left" vertical="top" wrapText="1"/>
    </xf>
    <xf numFmtId="2" fontId="0" fillId="0" borderId="0" xfId="0" applyNumberFormat="1" applyFont="1" applyAlignment="1">
      <alignment vertical="top"/>
    </xf>
    <xf numFmtId="165" fontId="0" fillId="0" borderId="0" xfId="0" applyNumberFormat="1" applyFont="1" applyAlignment="1">
      <alignment vertical="top"/>
    </xf>
    <xf numFmtId="0" fontId="22" fillId="0" borderId="0" xfId="0" applyFont="1"/>
    <xf numFmtId="0" fontId="0" fillId="0" borderId="0" xfId="0" applyBorder="1" applyAlignment="1">
      <alignment horizontal="left" vertical="top" wrapText="1"/>
    </xf>
    <xf numFmtId="0" fontId="0" fillId="0" borderId="16" xfId="0" applyBorder="1"/>
    <xf numFmtId="164" fontId="16" fillId="0" borderId="0" xfId="0" applyNumberFormat="1" applyFont="1" applyAlignment="1">
      <alignment vertical="top"/>
    </xf>
    <xf numFmtId="0" fontId="0" fillId="35" borderId="14" xfId="0" applyFill="1" applyBorder="1" applyAlignment="1">
      <alignment vertical="top"/>
    </xf>
    <xf numFmtId="0" fontId="16" fillId="35" borderId="14" xfId="0" applyFont="1" applyFill="1" applyBorder="1" applyAlignment="1">
      <alignment vertical="top"/>
    </xf>
    <xf numFmtId="2" fontId="0" fillId="35" borderId="14" xfId="0" applyNumberFormat="1" applyFill="1" applyBorder="1" applyAlignment="1">
      <alignment horizontal="left" vertical="top" wrapText="1"/>
    </xf>
    <xf numFmtId="0" fontId="0" fillId="35" borderId="14" xfId="0" quotePrefix="1" applyFill="1" applyBorder="1" applyAlignment="1">
      <alignment vertical="top"/>
    </xf>
    <xf numFmtId="0" fontId="18" fillId="35" borderId="14" xfId="0" applyFont="1" applyFill="1" applyBorder="1" applyAlignment="1">
      <alignment vertical="top"/>
    </xf>
    <xf numFmtId="0" fontId="14" fillId="35" borderId="14" xfId="0" applyFont="1" applyFill="1" applyBorder="1" applyAlignment="1">
      <alignment vertical="top"/>
    </xf>
    <xf numFmtId="0" fontId="0" fillId="35" borderId="17" xfId="0" applyFill="1" applyBorder="1" applyAlignment="1">
      <alignment vertical="top"/>
    </xf>
    <xf numFmtId="0" fontId="16" fillId="35" borderId="17" xfId="0" applyFont="1" applyFill="1" applyBorder="1" applyAlignment="1">
      <alignment vertical="top"/>
    </xf>
    <xf numFmtId="0" fontId="16" fillId="0" borderId="13" xfId="0" applyFont="1" applyBorder="1" applyAlignment="1">
      <alignment vertical="top"/>
    </xf>
    <xf numFmtId="0" fontId="0" fillId="0" borderId="13" xfId="0" applyBorder="1" applyAlignment="1">
      <alignment vertical="top" wrapText="1"/>
    </xf>
    <xf numFmtId="0" fontId="0" fillId="0" borderId="13" xfId="0" applyBorder="1" applyAlignment="1">
      <alignment horizontal="left" vertical="top" wrapText="1"/>
    </xf>
    <xf numFmtId="0" fontId="0" fillId="35" borderId="18" xfId="0" applyFill="1" applyBorder="1" applyAlignment="1">
      <alignment vertical="top"/>
    </xf>
    <xf numFmtId="0" fontId="24" fillId="35" borderId="18" xfId="0" applyFont="1" applyFill="1" applyBorder="1" applyAlignment="1">
      <alignment vertical="top"/>
    </xf>
    <xf numFmtId="0" fontId="0" fillId="0" borderId="13" xfId="0" applyBorder="1" applyAlignment="1">
      <alignment vertical="top"/>
    </xf>
    <xf numFmtId="0" fontId="0" fillId="33" borderId="19" xfId="0" applyFill="1" applyBorder="1" applyAlignment="1" applyProtection="1">
      <alignment horizontal="left" vertical="top" wrapText="1"/>
      <protection locked="0"/>
    </xf>
    <xf numFmtId="0" fontId="16" fillId="35" borderId="18" xfId="0" applyFont="1" applyFill="1" applyBorder="1" applyAlignment="1">
      <alignment vertical="top"/>
    </xf>
    <xf numFmtId="0" fontId="18" fillId="35" borderId="17" xfId="0" applyFont="1" applyFill="1" applyBorder="1" applyAlignment="1">
      <alignment vertical="top"/>
    </xf>
    <xf numFmtId="0" fontId="16" fillId="0" borderId="0" xfId="0" applyFont="1" applyBorder="1" applyAlignment="1">
      <alignment vertical="top"/>
    </xf>
    <xf numFmtId="0" fontId="0" fillId="0" borderId="0" xfId="0" applyBorder="1" applyAlignment="1">
      <alignment vertical="top" wrapText="1"/>
    </xf>
    <xf numFmtId="0" fontId="0" fillId="35" borderId="0" xfId="0" applyFill="1" applyBorder="1" applyAlignment="1">
      <alignment vertical="top"/>
    </xf>
    <xf numFmtId="0" fontId="16" fillId="35" borderId="0" xfId="0" applyFont="1" applyFill="1" applyBorder="1" applyAlignment="1">
      <alignment vertical="top"/>
    </xf>
    <xf numFmtId="0" fontId="0" fillId="0" borderId="0" xfId="0" applyBorder="1" applyAlignment="1">
      <alignment vertical="top"/>
    </xf>
    <xf numFmtId="0" fontId="0" fillId="35" borderId="20" xfId="0" applyFill="1" applyBorder="1" applyAlignment="1">
      <alignment vertical="top"/>
    </xf>
    <xf numFmtId="0" fontId="16" fillId="35" borderId="20" xfId="0" applyFont="1" applyFill="1" applyBorder="1" applyAlignment="1">
      <alignment vertical="top"/>
    </xf>
    <xf numFmtId="0" fontId="14" fillId="35" borderId="18" xfId="0" applyFont="1" applyFill="1" applyBorder="1" applyAlignment="1">
      <alignment vertical="top"/>
    </xf>
    <xf numFmtId="164" fontId="16" fillId="0" borderId="13" xfId="0" applyNumberFormat="1" applyFont="1" applyBorder="1" applyAlignment="1">
      <alignment vertical="top"/>
    </xf>
    <xf numFmtId="2" fontId="16" fillId="0" borderId="0" xfId="0" applyNumberFormat="1" applyFont="1" applyBorder="1" applyAlignment="1">
      <alignment wrapText="1"/>
    </xf>
    <xf numFmtId="0" fontId="22" fillId="0" borderId="0" xfId="0" applyFont="1" applyAlignment="1">
      <alignment wrapText="1"/>
    </xf>
    <xf numFmtId="14" fontId="22" fillId="0" borderId="0" xfId="0" applyNumberFormat="1" applyFont="1" applyAlignment="1">
      <alignment vertical="top"/>
    </xf>
    <xf numFmtId="0" fontId="22" fillId="0" borderId="0" xfId="0" applyFont="1" applyAlignment="1">
      <alignment vertical="top"/>
    </xf>
    <xf numFmtId="14" fontId="0" fillId="0" borderId="0" xfId="0" applyNumberFormat="1" applyAlignment="1">
      <alignment vertical="top"/>
    </xf>
    <xf numFmtId="165" fontId="0" fillId="0" borderId="0" xfId="0" applyNumberFormat="1" applyBorder="1"/>
    <xf numFmtId="0" fontId="0" fillId="0" borderId="0" xfId="0" applyAlignment="1">
      <alignment horizontal="left" vertical="top" wrapText="1"/>
    </xf>
    <xf numFmtId="0" fontId="16" fillId="0" borderId="0" xfId="0" applyFont="1" applyAlignment="1">
      <alignment horizontal="center"/>
    </xf>
    <xf numFmtId="0" fontId="0" fillId="0" borderId="0" xfId="0"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number" xfId="43"/>
    <cellStyle name="Output" xfId="10" builtinId="21" customBuiltin="1"/>
    <cellStyle name="Select" xfId="42"/>
    <cellStyle name="Title" xfId="1" builtinId="15" customBuiltin="1"/>
    <cellStyle name="Total" xfId="17" builtinId="25" customBuiltin="1"/>
    <cellStyle name="Warning Text" xfId="14" builtinId="11" customBuiltin="1"/>
  </cellStyles>
  <dxfs count="4">
    <dxf>
      <font>
        <b val="0"/>
        <i/>
        <color rgb="FFFF0000"/>
      </font>
    </dxf>
    <dxf>
      <font>
        <b val="0"/>
        <i/>
        <color rgb="FFFF0000"/>
      </font>
    </dxf>
    <dxf>
      <font>
        <b val="0"/>
        <i/>
        <color rgb="FFFF0000"/>
      </font>
    </dxf>
    <dxf>
      <font>
        <b val="0"/>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76200</xdr:colOff>
      <xdr:row>1</xdr:row>
      <xdr:rowOff>28575</xdr:rowOff>
    </xdr:from>
    <xdr:to>
      <xdr:col>5</xdr:col>
      <xdr:colOff>409575</xdr:colOff>
      <xdr:row>1</xdr:row>
      <xdr:rowOff>695325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66700"/>
          <a:ext cx="2333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19050</xdr:rowOff>
    </xdr:from>
    <xdr:to>
      <xdr:col>10</xdr:col>
      <xdr:colOff>161925</xdr:colOff>
      <xdr:row>9</xdr:row>
      <xdr:rowOff>180975</xdr:rowOff>
    </xdr:to>
    <xdr:pic>
      <xdr:nvPicPr>
        <xdr:cNvPr id="3" name="Picture 2"/>
        <xdr:cNvPicPr>
          <a:picLocks noChangeAspect="1"/>
        </xdr:cNvPicPr>
      </xdr:nvPicPr>
      <xdr:blipFill>
        <a:blip xmlns:r="http://schemas.openxmlformats.org/officeDocument/2006/relationships" r:embed="rId2"/>
        <a:stretch>
          <a:fillRect/>
        </a:stretch>
      </xdr:blipFill>
      <xdr:spPr>
        <a:xfrm>
          <a:off x="5638800" y="2609850"/>
          <a:ext cx="161925" cy="161925"/>
        </a:xfrm>
        <a:prstGeom prst="rect">
          <a:avLst/>
        </a:prstGeom>
      </xdr:spPr>
    </xdr:pic>
    <xdr:clientData/>
  </xdr:twoCellAnchor>
  <xdr:twoCellAnchor editAs="oneCell">
    <xdr:from>
      <xdr:col>2</xdr:col>
      <xdr:colOff>47625</xdr:colOff>
      <xdr:row>29</xdr:row>
      <xdr:rowOff>47625</xdr:rowOff>
    </xdr:from>
    <xdr:to>
      <xdr:col>3</xdr:col>
      <xdr:colOff>453587</xdr:colOff>
      <xdr:row>29</xdr:row>
      <xdr:rowOff>428624</xdr:rowOff>
    </xdr:to>
    <xdr:pic>
      <xdr:nvPicPr>
        <xdr:cNvPr id="4" name="licensebutton" descr="Creative Commons Licens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3" y="9120188"/>
          <a:ext cx="1084618" cy="380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161926</xdr:colOff>
      <xdr:row>2</xdr:row>
      <xdr:rowOff>57150</xdr:rowOff>
    </xdr:from>
    <xdr:to>
      <xdr:col>28</xdr:col>
      <xdr:colOff>485776</xdr:colOff>
      <xdr:row>3</xdr:row>
      <xdr:rowOff>152400</xdr:rowOff>
    </xdr:to>
    <xdr:sp macro="[0]!copy_select" textlink="">
      <xdr:nvSpPr>
        <xdr:cNvPr id="2" name="Rounded Rectangle 1"/>
        <xdr:cNvSpPr/>
      </xdr:nvSpPr>
      <xdr:spPr>
        <a:xfrm>
          <a:off x="26012776" y="438150"/>
          <a:ext cx="933450" cy="285750"/>
        </a:xfrm>
        <a:prstGeom prst="roundRect">
          <a:avLst>
            <a:gd name="adj" fmla="val 3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Reset data</a:t>
          </a:r>
        </a:p>
      </xdr:txBody>
    </xdr:sp>
    <xdr:clientData/>
  </xdr:twoCellAnchor>
  <xdr:twoCellAnchor>
    <xdr:from>
      <xdr:col>27</xdr:col>
      <xdr:colOff>161926</xdr:colOff>
      <xdr:row>3</xdr:row>
      <xdr:rowOff>200025</xdr:rowOff>
    </xdr:from>
    <xdr:to>
      <xdr:col>28</xdr:col>
      <xdr:colOff>485776</xdr:colOff>
      <xdr:row>4</xdr:row>
      <xdr:rowOff>123825</xdr:rowOff>
    </xdr:to>
    <xdr:sp macro="[0]!copy_average" textlink="">
      <xdr:nvSpPr>
        <xdr:cNvPr id="3" name="Rounded Rectangle 2"/>
        <xdr:cNvSpPr/>
      </xdr:nvSpPr>
      <xdr:spPr>
        <a:xfrm>
          <a:off x="26012776" y="771525"/>
          <a:ext cx="933450" cy="304800"/>
        </a:xfrm>
        <a:prstGeom prst="roundRect">
          <a:avLst>
            <a:gd name="adj" fmla="val 291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set average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1676400</xdr:colOff>
      <xdr:row>1</xdr:row>
      <xdr:rowOff>473177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90500"/>
          <a:ext cx="1676400" cy="473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295275</xdr:colOff>
      <xdr:row>2</xdr:row>
      <xdr:rowOff>104775</xdr:rowOff>
    </xdr:from>
    <xdr:to>
      <xdr:col>4</xdr:col>
      <xdr:colOff>1314450</xdr:colOff>
      <xdr:row>3</xdr:row>
      <xdr:rowOff>200025</xdr:rowOff>
    </xdr:to>
    <xdr:sp macro="[0]!lock_claculator" textlink="">
      <xdr:nvSpPr>
        <xdr:cNvPr id="2" name="Rounded Rectangle 1"/>
        <xdr:cNvSpPr/>
      </xdr:nvSpPr>
      <xdr:spPr>
        <a:xfrm>
          <a:off x="7010400" y="295275"/>
          <a:ext cx="10191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Lock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3"/>
  <sheetViews>
    <sheetView showGridLines="0" showRowColHeaders="0" zoomScale="80" zoomScaleNormal="80" workbookViewId="0"/>
  </sheetViews>
  <sheetFormatPr defaultRowHeight="14.5" x14ac:dyDescent="0.35"/>
  <cols>
    <col min="1" max="1" width="3.26953125" customWidth="1"/>
    <col min="2" max="2" width="3.54296875" customWidth="1"/>
    <col min="3" max="10" width="10.1796875" customWidth="1"/>
  </cols>
  <sheetData>
    <row r="1" spans="2:12" ht="18.5" x14ac:dyDescent="0.45">
      <c r="B1" s="16" t="s">
        <v>64</v>
      </c>
    </row>
    <row r="2" spans="2:12" ht="60" customHeight="1" x14ac:dyDescent="0.45">
      <c r="C2" s="16"/>
    </row>
    <row r="3" spans="2:12" ht="33.75" customHeight="1" x14ac:dyDescent="0.35">
      <c r="C3" s="72" t="s">
        <v>79</v>
      </c>
      <c r="D3" s="72"/>
      <c r="E3" s="72"/>
      <c r="F3" s="72"/>
      <c r="G3" s="72"/>
      <c r="H3" s="72"/>
      <c r="I3" s="72"/>
      <c r="J3" s="72"/>
      <c r="K3" s="72"/>
      <c r="L3" s="72"/>
    </row>
    <row r="4" spans="2:12" ht="63.75" customHeight="1" x14ac:dyDescent="0.35">
      <c r="C4" s="72" t="s">
        <v>80</v>
      </c>
      <c r="D4" s="72"/>
      <c r="E4" s="72"/>
      <c r="F4" s="72"/>
      <c r="G4" s="72"/>
      <c r="H4" s="72"/>
      <c r="I4" s="72"/>
      <c r="J4" s="72"/>
      <c r="K4" s="72"/>
      <c r="L4" s="72"/>
    </row>
    <row r="5" spans="2:12" ht="30" customHeight="1" x14ac:dyDescent="0.35">
      <c r="C5" s="72" t="s">
        <v>156</v>
      </c>
      <c r="D5" s="72"/>
      <c r="E5" s="72"/>
      <c r="F5" s="72"/>
      <c r="G5" s="72"/>
      <c r="H5" s="72"/>
      <c r="I5" s="72"/>
      <c r="J5" s="72"/>
      <c r="K5" s="72"/>
      <c r="L5" s="72"/>
    </row>
    <row r="6" spans="2:12" ht="7.5" customHeight="1" x14ac:dyDescent="0.35">
      <c r="C6" s="72"/>
      <c r="D6" s="72"/>
      <c r="E6" s="72"/>
      <c r="F6" s="72"/>
      <c r="G6" s="72"/>
      <c r="H6" s="72"/>
      <c r="I6" s="72"/>
      <c r="J6" s="72"/>
      <c r="K6" s="72"/>
      <c r="L6" s="72"/>
    </row>
    <row r="7" spans="2:12" ht="15.5" x14ac:dyDescent="0.35">
      <c r="B7" s="17" t="s">
        <v>57</v>
      </c>
    </row>
    <row r="8" spans="2:12" ht="18.75" customHeight="1" x14ac:dyDescent="0.35">
      <c r="C8" s="72" t="s">
        <v>59</v>
      </c>
      <c r="D8" s="72"/>
      <c r="E8" s="72"/>
      <c r="F8" s="72"/>
      <c r="G8" s="72"/>
      <c r="H8" s="72"/>
      <c r="I8" s="72"/>
      <c r="J8" s="72"/>
      <c r="K8" s="72"/>
      <c r="L8" s="72"/>
    </row>
    <row r="9" spans="2:12" ht="30" customHeight="1" x14ac:dyDescent="0.35">
      <c r="C9" s="72" t="s">
        <v>155</v>
      </c>
      <c r="D9" s="72"/>
      <c r="E9" s="72"/>
      <c r="F9" s="72"/>
      <c r="G9" s="72"/>
      <c r="H9" s="72"/>
      <c r="I9" s="37"/>
      <c r="J9" s="38"/>
    </row>
    <row r="10" spans="2:12" x14ac:dyDescent="0.35">
      <c r="C10" s="72"/>
      <c r="D10" s="72"/>
      <c r="E10" s="72"/>
      <c r="F10" s="72"/>
      <c r="G10" s="72"/>
      <c r="H10" s="72"/>
      <c r="I10" s="25" t="s">
        <v>60</v>
      </c>
      <c r="J10" s="10" t="s">
        <v>30</v>
      </c>
    </row>
    <row r="11" spans="2:12" ht="3.75" customHeight="1" x14ac:dyDescent="0.35"/>
    <row r="12" spans="2:12" x14ac:dyDescent="0.35">
      <c r="C12" s="72" t="s">
        <v>81</v>
      </c>
      <c r="D12" s="72"/>
      <c r="E12" s="72"/>
      <c r="F12" s="72"/>
      <c r="G12" s="72"/>
      <c r="H12" s="72"/>
      <c r="I12" s="26"/>
    </row>
    <row r="13" spans="2:12" x14ac:dyDescent="0.35">
      <c r="C13" s="72"/>
      <c r="D13" s="72"/>
      <c r="E13" s="72"/>
      <c r="F13" s="72"/>
      <c r="G13" s="72"/>
      <c r="H13" s="72"/>
      <c r="I13" s="20" t="s">
        <v>60</v>
      </c>
      <c r="J13" s="18">
        <v>2</v>
      </c>
    </row>
    <row r="14" spans="2:12" ht="5.15" customHeight="1" x14ac:dyDescent="0.35"/>
    <row r="15" spans="2:12" x14ac:dyDescent="0.35">
      <c r="C15" t="s">
        <v>82</v>
      </c>
      <c r="I15" s="20"/>
    </row>
    <row r="16" spans="2:12" ht="30" customHeight="1" x14ac:dyDescent="0.35">
      <c r="C16" s="72" t="s">
        <v>83</v>
      </c>
      <c r="D16" s="72"/>
      <c r="E16" s="72"/>
      <c r="F16" s="72"/>
      <c r="G16" s="72"/>
      <c r="H16" s="72"/>
      <c r="I16" s="72"/>
      <c r="J16" s="72"/>
      <c r="K16" s="72"/>
      <c r="L16" s="72"/>
    </row>
    <row r="17" spans="1:12" ht="5.15" customHeight="1" x14ac:dyDescent="0.35"/>
    <row r="18" spans="1:12" ht="51" customHeight="1" x14ac:dyDescent="0.35">
      <c r="C18" s="72" t="s">
        <v>261</v>
      </c>
      <c r="D18" s="72"/>
      <c r="E18" s="72"/>
      <c r="F18" s="72"/>
      <c r="G18" s="72"/>
      <c r="H18" s="72"/>
      <c r="I18" s="72"/>
      <c r="J18" s="72"/>
      <c r="K18" s="72"/>
      <c r="L18" s="72"/>
    </row>
    <row r="19" spans="1:12" ht="15" customHeight="1" x14ac:dyDescent="0.35">
      <c r="A19" s="7" t="s">
        <v>65</v>
      </c>
      <c r="C19" s="21"/>
      <c r="D19" s="21"/>
      <c r="E19" s="21"/>
      <c r="F19" s="21"/>
      <c r="G19" s="21"/>
      <c r="H19" s="21"/>
      <c r="I19" s="21"/>
      <c r="J19" s="21"/>
      <c r="K19" s="21"/>
      <c r="L19" s="21"/>
    </row>
    <row r="20" spans="1:12" ht="45" customHeight="1" x14ac:dyDescent="0.35">
      <c r="C20" s="72" t="s">
        <v>170</v>
      </c>
      <c r="D20" s="72"/>
      <c r="E20" s="72"/>
      <c r="F20" s="72"/>
      <c r="G20" s="72"/>
      <c r="H20" s="72"/>
      <c r="I20" s="72"/>
      <c r="J20" s="72"/>
      <c r="K20" s="72"/>
      <c r="L20" s="72"/>
    </row>
    <row r="21" spans="1:12" ht="3.75" customHeight="1" x14ac:dyDescent="0.35">
      <c r="C21" s="31"/>
      <c r="D21" s="31"/>
      <c r="E21" s="31"/>
      <c r="F21" s="31"/>
      <c r="G21" s="31"/>
      <c r="H21" s="31"/>
      <c r="I21" s="31"/>
      <c r="J21" s="31"/>
      <c r="K21" s="31"/>
      <c r="L21" s="31"/>
    </row>
    <row r="22" spans="1:12" ht="97.5" customHeight="1" x14ac:dyDescent="0.35">
      <c r="C22" s="72" t="s">
        <v>171</v>
      </c>
      <c r="D22" s="72"/>
      <c r="E22" s="72"/>
      <c r="F22" s="72"/>
      <c r="G22" s="72"/>
      <c r="H22" s="72"/>
      <c r="I22" s="72"/>
      <c r="J22" s="72"/>
      <c r="K22" s="72"/>
      <c r="L22" s="72"/>
    </row>
    <row r="23" spans="1:12" ht="3.75" customHeight="1" x14ac:dyDescent="0.35">
      <c r="C23" s="31"/>
      <c r="D23" s="31"/>
      <c r="E23" s="31"/>
      <c r="F23" s="31"/>
      <c r="G23" s="31"/>
      <c r="H23" s="31"/>
      <c r="I23" s="31"/>
      <c r="J23" s="31"/>
      <c r="K23" s="31"/>
      <c r="L23" s="31"/>
    </row>
    <row r="24" spans="1:12" ht="15.5" x14ac:dyDescent="0.35">
      <c r="B24" s="17" t="s">
        <v>58</v>
      </c>
    </row>
    <row r="25" spans="1:12" ht="60" customHeight="1" x14ac:dyDescent="0.35">
      <c r="C25" s="72" t="s">
        <v>172</v>
      </c>
      <c r="D25" s="72"/>
      <c r="E25" s="72"/>
      <c r="F25" s="72"/>
      <c r="G25" s="72"/>
      <c r="H25" s="72"/>
      <c r="I25" s="72"/>
      <c r="J25" s="72"/>
      <c r="K25" s="72"/>
      <c r="L25" s="72"/>
    </row>
    <row r="26" spans="1:12" ht="3.75" customHeight="1" x14ac:dyDescent="0.35">
      <c r="C26" s="31"/>
      <c r="D26" s="31"/>
      <c r="E26" s="31"/>
      <c r="F26" s="31"/>
      <c r="G26" s="31"/>
      <c r="H26" s="31"/>
      <c r="I26" s="31"/>
      <c r="J26" s="31"/>
      <c r="K26" s="31"/>
      <c r="L26" s="31"/>
    </row>
    <row r="27" spans="1:12" x14ac:dyDescent="0.35">
      <c r="C27" t="s">
        <v>157</v>
      </c>
    </row>
    <row r="28" spans="1:12" x14ac:dyDescent="0.35">
      <c r="C28" t="s">
        <v>264</v>
      </c>
    </row>
    <row r="29" spans="1:12" ht="7.5" customHeight="1" x14ac:dyDescent="0.35"/>
    <row r="30" spans="1:12" ht="65.25" customHeight="1" x14ac:dyDescent="0.35">
      <c r="E30" s="72" t="s">
        <v>265</v>
      </c>
      <c r="F30" s="72"/>
      <c r="G30" s="72"/>
      <c r="H30" s="72"/>
      <c r="I30" s="72"/>
      <c r="J30" s="72"/>
      <c r="K30" s="72"/>
      <c r="L30" s="72"/>
    </row>
    <row r="31" spans="1:12" ht="30.75" customHeight="1" x14ac:dyDescent="0.35">
      <c r="C31" s="72" t="s">
        <v>205</v>
      </c>
      <c r="D31" s="72"/>
      <c r="E31" s="72"/>
      <c r="F31" s="72"/>
      <c r="G31" s="72"/>
      <c r="H31" s="72"/>
      <c r="I31" s="72"/>
      <c r="J31" s="72"/>
      <c r="K31" s="72"/>
      <c r="L31" s="72"/>
    </row>
    <row r="32" spans="1:12" x14ac:dyDescent="0.35">
      <c r="C32" t="s">
        <v>262</v>
      </c>
    </row>
    <row r="33" spans="3:3" x14ac:dyDescent="0.35">
      <c r="C33" t="s">
        <v>263</v>
      </c>
    </row>
  </sheetData>
  <sheetProtection sheet="1" objects="1" scenarios="1"/>
  <mergeCells count="14">
    <mergeCell ref="C3:L3"/>
    <mergeCell ref="C20:L20"/>
    <mergeCell ref="C5:L5"/>
    <mergeCell ref="C4:L4"/>
    <mergeCell ref="C9:H10"/>
    <mergeCell ref="C12:H13"/>
    <mergeCell ref="C16:L16"/>
    <mergeCell ref="C31:L31"/>
    <mergeCell ref="C25:L25"/>
    <mergeCell ref="C6:L6"/>
    <mergeCell ref="C8:L8"/>
    <mergeCell ref="C18:L18"/>
    <mergeCell ref="C22:L22"/>
    <mergeCell ref="E30:L30"/>
  </mergeCells>
  <dataValidations count="2">
    <dataValidation type="list" showInputMessage="1" showErrorMessage="1" sqref="J10:J11">
      <formula1>$R$6:$R$9</formula1>
    </dataValidation>
    <dataValidation showInputMessage="1" showErrorMessage="1" sqref="J1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71"/>
  <sheetViews>
    <sheetView showGridLines="0" showRowColHeaders="0" tabSelected="1" topLeftCell="B1" zoomScale="162" zoomScaleNormal="60" workbookViewId="0">
      <pane ySplit="1" topLeftCell="A2" activePane="bottomLeft" state="frozen"/>
      <selection pane="bottomLeft" activeCell="C31" sqref="C31"/>
    </sheetView>
  </sheetViews>
  <sheetFormatPr defaultColWidth="9.1796875" defaultRowHeight="14.5" x14ac:dyDescent="0.35"/>
  <cols>
    <col min="1" max="1" width="4.81640625" style="5" customWidth="1"/>
    <col min="2" max="2" width="39.453125" style="2" customWidth="1"/>
    <col min="3" max="3" width="39.453125" style="3" customWidth="1"/>
    <col min="4" max="4" width="11.1796875" style="5" customWidth="1"/>
    <col min="5" max="5" width="72.26953125" style="21" customWidth="1"/>
    <col min="6" max="6" width="7.81640625" style="40" hidden="1" customWidth="1"/>
    <col min="7" max="7" width="9.1796875" style="41" hidden="1" customWidth="1"/>
    <col min="8" max="25" width="9.1796875" style="40" hidden="1" customWidth="1"/>
    <col min="26" max="26" width="29.81640625" style="40" hidden="1" customWidth="1"/>
    <col min="27" max="27" width="9.1796875" style="1" hidden="1" customWidth="1"/>
    <col min="28" max="16384" width="9.1796875" style="1"/>
  </cols>
  <sheetData>
    <row r="1" spans="1:27" x14ac:dyDescent="0.35">
      <c r="A1" s="5" t="s">
        <v>173</v>
      </c>
      <c r="C1" s="3" t="s">
        <v>61</v>
      </c>
      <c r="D1" s="5" t="s">
        <v>63</v>
      </c>
      <c r="E1" s="8" t="s">
        <v>65</v>
      </c>
      <c r="F1" s="46"/>
      <c r="G1" s="47"/>
      <c r="H1" s="46"/>
      <c r="I1" s="46"/>
      <c r="J1" s="46"/>
      <c r="K1" s="46"/>
      <c r="L1" s="46"/>
      <c r="M1" s="46"/>
      <c r="N1" s="46"/>
      <c r="O1" s="46"/>
      <c r="P1" s="46"/>
      <c r="Q1" s="46"/>
      <c r="R1" s="46"/>
      <c r="S1" s="46"/>
      <c r="T1" s="46"/>
      <c r="U1" s="46"/>
      <c r="V1" s="46"/>
      <c r="W1" s="46"/>
      <c r="X1" s="46"/>
      <c r="Y1" s="46"/>
      <c r="Z1" s="46"/>
    </row>
    <row r="2" spans="1:27" s="53" customFormat="1" x14ac:dyDescent="0.35">
      <c r="A2" s="48" t="s">
        <v>10</v>
      </c>
      <c r="B2" s="49"/>
      <c r="C2" s="50"/>
      <c r="D2" s="48"/>
      <c r="E2" s="50"/>
      <c r="F2" s="51"/>
      <c r="G2" s="52">
        <v>1.32</v>
      </c>
      <c r="H2" s="51"/>
      <c r="I2" s="51" t="s">
        <v>112</v>
      </c>
      <c r="J2" s="51"/>
      <c r="K2" s="51"/>
      <c r="L2" s="51"/>
      <c r="M2" s="51"/>
      <c r="N2" s="51"/>
      <c r="O2" s="51"/>
      <c r="P2" s="51"/>
      <c r="Q2" s="51"/>
      <c r="R2" s="51"/>
      <c r="S2" s="51"/>
      <c r="T2" s="51"/>
      <c r="U2" s="51"/>
      <c r="V2" s="51"/>
      <c r="W2" s="51"/>
      <c r="X2" s="51"/>
      <c r="Y2" s="51"/>
      <c r="Z2" s="51" t="s">
        <v>253</v>
      </c>
    </row>
    <row r="3" spans="1:27" x14ac:dyDescent="0.35">
      <c r="A3" s="5" t="s">
        <v>8</v>
      </c>
      <c r="B3" s="2" t="s">
        <v>7</v>
      </c>
      <c r="C3" s="9" t="s">
        <v>30</v>
      </c>
      <c r="F3" s="40" t="e">
        <f t="shared" ref="F3:F10" si="0">MATCH(C3,I3:P3,0)</f>
        <v>#N/A</v>
      </c>
      <c r="G3" s="41">
        <f t="shared" ref="G3:G10" si="1">IF(ISNA(F3),0,INDEX(R3:Y3,1,F3))</f>
        <v>0</v>
      </c>
      <c r="H3" s="40" t="s">
        <v>30</v>
      </c>
      <c r="I3" s="40" t="s">
        <v>29</v>
      </c>
      <c r="J3" s="40" t="s">
        <v>210</v>
      </c>
      <c r="K3" s="40" t="s">
        <v>211</v>
      </c>
      <c r="L3" s="40" t="s">
        <v>212</v>
      </c>
      <c r="M3" s="40" t="s">
        <v>153</v>
      </c>
      <c r="N3" s="40" t="s">
        <v>154</v>
      </c>
      <c r="O3" s="40" t="s">
        <v>8</v>
      </c>
      <c r="P3" s="40" t="s">
        <v>8</v>
      </c>
      <c r="R3" s="40">
        <v>0.5</v>
      </c>
      <c r="S3" s="40">
        <v>0.6</v>
      </c>
      <c r="T3" s="40">
        <v>1</v>
      </c>
      <c r="U3" s="40">
        <v>1.3</v>
      </c>
      <c r="V3" s="40">
        <v>0.6</v>
      </c>
      <c r="W3" s="40">
        <v>1</v>
      </c>
      <c r="Z3" s="40" t="s">
        <v>211</v>
      </c>
      <c r="AA3" s="1" t="s">
        <v>30</v>
      </c>
    </row>
    <row r="4" spans="1:27" x14ac:dyDescent="0.35">
      <c r="A4" s="5" t="s">
        <v>8</v>
      </c>
      <c r="B4" s="2" t="s">
        <v>51</v>
      </c>
      <c r="C4" s="9" t="s">
        <v>30</v>
      </c>
      <c r="F4" s="40" t="e">
        <f t="shared" si="0"/>
        <v>#N/A</v>
      </c>
      <c r="G4" s="41">
        <f t="shared" si="1"/>
        <v>0</v>
      </c>
      <c r="H4" s="40" t="s">
        <v>30</v>
      </c>
      <c r="I4" s="40" t="s">
        <v>213</v>
      </c>
      <c r="J4" s="40" t="s">
        <v>214</v>
      </c>
      <c r="K4" s="40" t="s">
        <v>215</v>
      </c>
      <c r="L4" s="40" t="s">
        <v>216</v>
      </c>
      <c r="M4" s="40" t="s">
        <v>217</v>
      </c>
      <c r="N4" s="40" t="s">
        <v>218</v>
      </c>
      <c r="O4" s="40" t="s">
        <v>151</v>
      </c>
      <c r="P4" s="40" t="s">
        <v>152</v>
      </c>
      <c r="R4" s="40">
        <v>0.7</v>
      </c>
      <c r="S4" s="40">
        <v>0.74</v>
      </c>
      <c r="T4" s="40">
        <v>0.9</v>
      </c>
      <c r="U4" s="40">
        <v>1.18</v>
      </c>
      <c r="V4" s="40">
        <v>1.56</v>
      </c>
      <c r="W4" s="40">
        <v>2.06</v>
      </c>
      <c r="X4" s="42">
        <v>2.66</v>
      </c>
      <c r="Y4" s="42">
        <v>3.38</v>
      </c>
      <c r="Z4" s="40" t="s">
        <v>215</v>
      </c>
      <c r="AA4" s="1" t="s">
        <v>30</v>
      </c>
    </row>
    <row r="5" spans="1:27" ht="29" x14ac:dyDescent="0.35">
      <c r="B5" s="2" t="s">
        <v>0</v>
      </c>
      <c r="C5" s="9" t="s">
        <v>30</v>
      </c>
      <c r="E5" s="21" t="s">
        <v>69</v>
      </c>
      <c r="F5" s="40" t="e">
        <f t="shared" si="0"/>
        <v>#N/A</v>
      </c>
      <c r="G5" s="41">
        <f t="shared" si="1"/>
        <v>0</v>
      </c>
      <c r="H5" s="40" t="s">
        <v>30</v>
      </c>
      <c r="I5" s="40" t="s">
        <v>213</v>
      </c>
      <c r="J5" s="40" t="s">
        <v>214</v>
      </c>
      <c r="K5" s="40" t="s">
        <v>215</v>
      </c>
      <c r="L5" s="40" t="s">
        <v>216</v>
      </c>
      <c r="M5" s="40" t="s">
        <v>217</v>
      </c>
      <c r="N5" s="40" t="s">
        <v>218</v>
      </c>
      <c r="O5" s="40" t="s">
        <v>219</v>
      </c>
      <c r="P5" s="40" t="s">
        <v>8</v>
      </c>
      <c r="R5" s="40">
        <v>1.5</v>
      </c>
      <c r="S5" s="40">
        <v>1.1000000000000001</v>
      </c>
      <c r="T5" s="40">
        <v>0.9</v>
      </c>
      <c r="U5" s="40">
        <v>0.75</v>
      </c>
      <c r="V5" s="40">
        <v>0.65</v>
      </c>
      <c r="W5" s="40">
        <v>0.56999999999999995</v>
      </c>
      <c r="X5" s="42">
        <v>0.5</v>
      </c>
      <c r="Y5" s="42"/>
      <c r="Z5" s="40" t="s">
        <v>214</v>
      </c>
      <c r="AA5" s="1" t="s">
        <v>30</v>
      </c>
    </row>
    <row r="6" spans="1:27" ht="58" x14ac:dyDescent="0.35">
      <c r="B6" s="2" t="s">
        <v>68</v>
      </c>
      <c r="C6" s="9" t="s">
        <v>30</v>
      </c>
      <c r="E6" s="21" t="s">
        <v>209</v>
      </c>
      <c r="F6" s="40" t="e">
        <f t="shared" si="0"/>
        <v>#N/A</v>
      </c>
      <c r="G6" s="41">
        <f t="shared" si="1"/>
        <v>0</v>
      </c>
      <c r="H6" s="40" t="s">
        <v>30</v>
      </c>
      <c r="I6" s="40" t="s">
        <v>248</v>
      </c>
      <c r="J6" s="40" t="s">
        <v>220</v>
      </c>
      <c r="K6" s="40" t="s">
        <v>221</v>
      </c>
      <c r="L6" s="40" t="s">
        <v>222</v>
      </c>
      <c r="M6" s="40" t="s">
        <v>223</v>
      </c>
      <c r="N6" s="40" t="s">
        <v>224</v>
      </c>
      <c r="O6" s="40" t="s">
        <v>225</v>
      </c>
      <c r="P6" s="40" t="s">
        <v>226</v>
      </c>
      <c r="R6" s="40">
        <v>0.9</v>
      </c>
      <c r="S6" s="40">
        <v>1</v>
      </c>
      <c r="T6" s="40">
        <v>1.25</v>
      </c>
      <c r="U6" s="40">
        <v>1.8</v>
      </c>
      <c r="V6" s="40">
        <v>2.2000000000000002</v>
      </c>
      <c r="W6" s="40">
        <v>1.9</v>
      </c>
      <c r="X6" s="42">
        <v>1</v>
      </c>
      <c r="Y6" s="42">
        <v>0.3</v>
      </c>
      <c r="Z6" s="40" t="s">
        <v>248</v>
      </c>
      <c r="AA6" s="1" t="s">
        <v>30</v>
      </c>
    </row>
    <row r="7" spans="1:27" ht="72.5" x14ac:dyDescent="0.35">
      <c r="B7" s="2" t="s">
        <v>67</v>
      </c>
      <c r="C7" s="9" t="s">
        <v>30</v>
      </c>
      <c r="E7" s="21" t="s">
        <v>191</v>
      </c>
      <c r="F7" s="40" t="e">
        <f t="shared" si="0"/>
        <v>#N/A</v>
      </c>
      <c r="G7" s="41">
        <f t="shared" si="1"/>
        <v>0</v>
      </c>
      <c r="H7" s="40" t="s">
        <v>30</v>
      </c>
      <c r="I7" s="40" t="s">
        <v>28</v>
      </c>
      <c r="J7" s="40" t="s">
        <v>113</v>
      </c>
      <c r="K7" s="40" t="s">
        <v>115</v>
      </c>
      <c r="L7" s="40" t="s">
        <v>227</v>
      </c>
      <c r="M7" s="40" t="s">
        <v>114</v>
      </c>
      <c r="N7" s="40" t="s">
        <v>228</v>
      </c>
      <c r="O7" s="40" t="s">
        <v>8</v>
      </c>
      <c r="P7" s="40" t="s">
        <v>8</v>
      </c>
      <c r="R7" s="40">
        <v>1.9</v>
      </c>
      <c r="S7" s="40">
        <v>1.4</v>
      </c>
      <c r="T7" s="40">
        <v>0.9</v>
      </c>
      <c r="U7" s="40">
        <v>0.8</v>
      </c>
      <c r="V7" s="40">
        <v>0.7</v>
      </c>
      <c r="W7" s="40">
        <v>0.2</v>
      </c>
      <c r="Z7" s="40" t="s">
        <v>115</v>
      </c>
      <c r="AA7" s="1" t="s">
        <v>30</v>
      </c>
    </row>
    <row r="8" spans="1:27" ht="43.5" x14ac:dyDescent="0.35">
      <c r="B8" s="2" t="s">
        <v>1</v>
      </c>
      <c r="C8" s="9" t="s">
        <v>30</v>
      </c>
      <c r="E8" s="21" t="s">
        <v>208</v>
      </c>
      <c r="F8" s="40" t="e">
        <f t="shared" si="0"/>
        <v>#N/A</v>
      </c>
      <c r="G8" s="41">
        <f t="shared" si="1"/>
        <v>0</v>
      </c>
      <c r="H8" s="40" t="s">
        <v>30</v>
      </c>
      <c r="I8" s="40" t="s">
        <v>174</v>
      </c>
      <c r="J8" s="40" t="s">
        <v>229</v>
      </c>
      <c r="K8" s="40" t="s">
        <v>230</v>
      </c>
      <c r="L8" s="40" t="s">
        <v>231</v>
      </c>
      <c r="M8" s="40" t="s">
        <v>8</v>
      </c>
      <c r="N8" s="40" t="s">
        <v>8</v>
      </c>
      <c r="O8" s="40" t="s">
        <v>8</v>
      </c>
      <c r="P8" s="40" t="s">
        <v>8</v>
      </c>
      <c r="R8" s="40">
        <v>0.75</v>
      </c>
      <c r="S8" s="40">
        <v>0.9</v>
      </c>
      <c r="T8" s="40">
        <v>1</v>
      </c>
      <c r="U8" s="40">
        <v>1.1000000000000001</v>
      </c>
      <c r="V8" s="40">
        <v>0</v>
      </c>
      <c r="W8" s="40">
        <v>0</v>
      </c>
      <c r="Z8" s="40" t="s">
        <v>230</v>
      </c>
      <c r="AA8" s="1" t="s">
        <v>30</v>
      </c>
    </row>
    <row r="9" spans="1:27" ht="29" x14ac:dyDescent="0.35">
      <c r="B9" s="2" t="s">
        <v>2</v>
      </c>
      <c r="C9" s="9" t="s">
        <v>30</v>
      </c>
      <c r="E9" s="21" t="s">
        <v>66</v>
      </c>
      <c r="F9" s="40" t="e">
        <f t="shared" si="0"/>
        <v>#N/A</v>
      </c>
      <c r="G9" s="41">
        <f t="shared" si="1"/>
        <v>0</v>
      </c>
      <c r="H9" s="40" t="s">
        <v>30</v>
      </c>
      <c r="I9" s="40" t="s">
        <v>27</v>
      </c>
      <c r="J9" s="40" t="s">
        <v>26</v>
      </c>
      <c r="K9" s="40" t="s">
        <v>23</v>
      </c>
      <c r="L9" s="40" t="s">
        <v>8</v>
      </c>
      <c r="M9" s="40" t="s">
        <v>8</v>
      </c>
      <c r="N9" s="40" t="s">
        <v>8</v>
      </c>
      <c r="O9" s="40" t="s">
        <v>8</v>
      </c>
      <c r="P9" s="40" t="s">
        <v>8</v>
      </c>
      <c r="R9" s="40">
        <v>1.2</v>
      </c>
      <c r="S9" s="40">
        <v>0.95</v>
      </c>
      <c r="T9" s="40">
        <v>1</v>
      </c>
      <c r="U9" s="40">
        <v>0</v>
      </c>
      <c r="V9" s="40">
        <v>0</v>
      </c>
      <c r="W9" s="40">
        <v>0</v>
      </c>
      <c r="Z9" s="40" t="s">
        <v>27</v>
      </c>
      <c r="AA9" s="1" t="s">
        <v>30</v>
      </c>
    </row>
    <row r="10" spans="1:27" ht="29" x14ac:dyDescent="0.35">
      <c r="B10" s="2" t="s">
        <v>3</v>
      </c>
      <c r="C10" s="9" t="s">
        <v>30</v>
      </c>
      <c r="E10" s="21" t="s">
        <v>66</v>
      </c>
      <c r="F10" s="40" t="e">
        <f t="shared" si="0"/>
        <v>#N/A</v>
      </c>
      <c r="G10" s="41">
        <f t="shared" si="1"/>
        <v>0</v>
      </c>
      <c r="H10" s="40" t="s">
        <v>30</v>
      </c>
      <c r="I10" s="40" t="s">
        <v>232</v>
      </c>
      <c r="J10" s="40" t="s">
        <v>233</v>
      </c>
      <c r="K10" s="40" t="s">
        <v>25</v>
      </c>
      <c r="L10" s="40" t="s">
        <v>24</v>
      </c>
      <c r="M10" s="40" t="s">
        <v>23</v>
      </c>
      <c r="N10" s="40" t="s">
        <v>8</v>
      </c>
      <c r="O10" s="40" t="s">
        <v>8</v>
      </c>
      <c r="P10" s="40" t="s">
        <v>8</v>
      </c>
      <c r="R10" s="40">
        <v>1.1000000000000001</v>
      </c>
      <c r="S10" s="40">
        <v>0.8</v>
      </c>
      <c r="T10" s="40">
        <v>0.8</v>
      </c>
      <c r="U10" s="40">
        <v>0.7</v>
      </c>
      <c r="V10" s="40">
        <v>0.9</v>
      </c>
      <c r="W10" s="40">
        <v>0</v>
      </c>
      <c r="Z10" s="40" t="s">
        <v>232</v>
      </c>
      <c r="AA10" s="1" t="s">
        <v>30</v>
      </c>
    </row>
    <row r="11" spans="1:27" x14ac:dyDescent="0.35">
      <c r="D11" s="5">
        <f>ROUND(G2*PRODUCT(G3:G10),2)</f>
        <v>0</v>
      </c>
      <c r="E11" s="21" t="s">
        <v>8</v>
      </c>
      <c r="F11" s="46" t="b">
        <f>OR(ISERROR(D11),D11=0)</f>
        <v>1</v>
      </c>
      <c r="G11" s="47"/>
      <c r="H11" s="46"/>
      <c r="I11" s="46" t="s">
        <v>8</v>
      </c>
      <c r="J11" s="46" t="s">
        <v>8</v>
      </c>
      <c r="K11" s="46" t="s">
        <v>8</v>
      </c>
      <c r="L11" s="46" t="s">
        <v>8</v>
      </c>
      <c r="M11" s="46" t="s">
        <v>8</v>
      </c>
      <c r="N11" s="46" t="s">
        <v>8</v>
      </c>
      <c r="O11" s="46" t="s">
        <v>8</v>
      </c>
      <c r="P11" s="46" t="s">
        <v>8</v>
      </c>
      <c r="Q11" s="46"/>
      <c r="R11" s="46" t="s">
        <v>8</v>
      </c>
      <c r="S11" s="46" t="s">
        <v>8</v>
      </c>
      <c r="T11" s="46" t="s">
        <v>8</v>
      </c>
      <c r="U11" s="46" t="s">
        <v>8</v>
      </c>
      <c r="V11" s="46" t="s">
        <v>8</v>
      </c>
      <c r="W11" s="46" t="s">
        <v>8</v>
      </c>
      <c r="X11" s="46"/>
      <c r="Y11" s="46"/>
      <c r="Z11" s="46"/>
    </row>
    <row r="12" spans="1:27" s="53" customFormat="1" x14ac:dyDescent="0.35">
      <c r="A12" s="48" t="s">
        <v>11</v>
      </c>
      <c r="B12" s="49"/>
      <c r="C12" s="50"/>
      <c r="D12" s="48"/>
      <c r="E12" s="50" t="s">
        <v>66</v>
      </c>
      <c r="F12" s="51"/>
      <c r="G12" s="52">
        <v>0.44</v>
      </c>
      <c r="H12" s="51"/>
      <c r="I12" s="51" t="s">
        <v>8</v>
      </c>
      <c r="J12" s="51" t="s">
        <v>8</v>
      </c>
      <c r="K12" s="51" t="s">
        <v>8</v>
      </c>
      <c r="L12" s="51" t="s">
        <v>8</v>
      </c>
      <c r="M12" s="51" t="s">
        <v>8</v>
      </c>
      <c r="N12" s="51" t="s">
        <v>8</v>
      </c>
      <c r="O12" s="51" t="s">
        <v>8</v>
      </c>
      <c r="P12" s="51" t="s">
        <v>8</v>
      </c>
      <c r="Q12" s="51"/>
      <c r="R12" s="51">
        <v>0.44</v>
      </c>
      <c r="S12" s="51">
        <v>0</v>
      </c>
      <c r="T12" s="51">
        <v>0</v>
      </c>
      <c r="U12" s="51">
        <v>0</v>
      </c>
      <c r="V12" s="51">
        <v>0</v>
      </c>
      <c r="W12" s="51">
        <v>0</v>
      </c>
      <c r="X12" s="51"/>
      <c r="Y12" s="51"/>
      <c r="Z12" s="51"/>
    </row>
    <row r="13" spans="1:27" ht="29" x14ac:dyDescent="0.35">
      <c r="A13" s="5" t="s">
        <v>8</v>
      </c>
      <c r="B13" s="2" t="s">
        <v>4</v>
      </c>
      <c r="C13" s="9" t="s">
        <v>30</v>
      </c>
      <c r="E13" s="21" t="s">
        <v>116</v>
      </c>
      <c r="F13" s="40" t="e">
        <f>MATCH(C13,I13:P13,0)</f>
        <v>#N/A</v>
      </c>
      <c r="G13" s="41">
        <f>IF(ISNA(F13),0,INDEX(R13:Y13,1,F13))</f>
        <v>0</v>
      </c>
      <c r="H13" s="40" t="s">
        <v>30</v>
      </c>
      <c r="I13" s="40" t="s">
        <v>234</v>
      </c>
      <c r="J13" s="40" t="s">
        <v>235</v>
      </c>
      <c r="K13" s="40" t="s">
        <v>236</v>
      </c>
      <c r="L13" s="40" t="s">
        <v>237</v>
      </c>
      <c r="M13" s="40" t="s">
        <v>8</v>
      </c>
      <c r="N13" s="40" t="s">
        <v>8</v>
      </c>
      <c r="O13" s="40" t="s">
        <v>8</v>
      </c>
      <c r="P13" s="40" t="s">
        <v>8</v>
      </c>
      <c r="R13" s="40">
        <v>1.8</v>
      </c>
      <c r="S13" s="40">
        <v>1.08</v>
      </c>
      <c r="T13" s="40">
        <v>0.8</v>
      </c>
      <c r="U13" s="40">
        <v>0.4</v>
      </c>
      <c r="V13" s="40">
        <v>0</v>
      </c>
      <c r="W13" s="40">
        <v>0</v>
      </c>
      <c r="Z13" s="40" t="s">
        <v>235</v>
      </c>
      <c r="AA13" s="1" t="s">
        <v>30</v>
      </c>
    </row>
    <row r="14" spans="1:27" x14ac:dyDescent="0.35">
      <c r="A14" s="5" t="s">
        <v>8</v>
      </c>
      <c r="B14" s="2" t="s">
        <v>5</v>
      </c>
      <c r="C14" s="9" t="s">
        <v>30</v>
      </c>
      <c r="E14" s="21" t="s">
        <v>66</v>
      </c>
      <c r="F14" s="40" t="e">
        <f>MATCH(C14,I14:P14,0)</f>
        <v>#N/A</v>
      </c>
      <c r="G14" s="41">
        <f>IF(ISNA(F14),0,INDEX(R14:Y14,1,F14))</f>
        <v>0</v>
      </c>
      <c r="H14" s="40" t="s">
        <v>30</v>
      </c>
      <c r="I14" s="40" t="s">
        <v>18</v>
      </c>
      <c r="J14" s="40" t="s">
        <v>19</v>
      </c>
      <c r="K14" s="40" t="s">
        <v>8</v>
      </c>
      <c r="L14" s="40" t="s">
        <v>8</v>
      </c>
      <c r="M14" s="40" t="s">
        <v>8</v>
      </c>
      <c r="N14" s="40" t="s">
        <v>8</v>
      </c>
      <c r="O14" s="40" t="s">
        <v>8</v>
      </c>
      <c r="P14" s="40" t="s">
        <v>8</v>
      </c>
      <c r="R14" s="40">
        <v>1</v>
      </c>
      <c r="S14" s="40">
        <v>0.6</v>
      </c>
      <c r="T14" s="40">
        <v>0</v>
      </c>
      <c r="U14" s="40">
        <v>0</v>
      </c>
      <c r="V14" s="40">
        <v>0</v>
      </c>
      <c r="W14" s="40">
        <v>0</v>
      </c>
      <c r="Z14" s="40" t="s">
        <v>18</v>
      </c>
      <c r="AA14" s="1" t="s">
        <v>30</v>
      </c>
    </row>
    <row r="15" spans="1:27" x14ac:dyDescent="0.35">
      <c r="A15" s="5" t="s">
        <v>8</v>
      </c>
      <c r="D15" s="5">
        <f>ROUND(PRODUCT(G6,G12,G13:G14),2)</f>
        <v>0</v>
      </c>
      <c r="E15" s="21" t="s">
        <v>8</v>
      </c>
      <c r="F15" s="46" t="b">
        <f>OR(ISERROR(D15),D15=0)</f>
        <v>1</v>
      </c>
      <c r="G15" s="47"/>
      <c r="H15" s="46"/>
      <c r="I15" s="46" t="s">
        <v>8</v>
      </c>
      <c r="J15" s="46" t="s">
        <v>8</v>
      </c>
      <c r="K15" s="46" t="s">
        <v>8</v>
      </c>
      <c r="L15" s="46" t="s">
        <v>8</v>
      </c>
      <c r="M15" s="46" t="s">
        <v>8</v>
      </c>
      <c r="N15" s="46" t="s">
        <v>8</v>
      </c>
      <c r="O15" s="46" t="s">
        <v>8</v>
      </c>
      <c r="P15" s="46" t="s">
        <v>8</v>
      </c>
      <c r="Q15" s="46"/>
      <c r="R15" s="46" t="s">
        <v>8</v>
      </c>
      <c r="S15" s="46" t="s">
        <v>8</v>
      </c>
      <c r="T15" s="46" t="s">
        <v>8</v>
      </c>
      <c r="U15" s="46" t="s">
        <v>8</v>
      </c>
      <c r="V15" s="46" t="s">
        <v>8</v>
      </c>
      <c r="W15" s="46" t="s">
        <v>8</v>
      </c>
      <c r="X15" s="46"/>
      <c r="Y15" s="46"/>
      <c r="Z15" s="46"/>
    </row>
    <row r="16" spans="1:27" s="53" customFormat="1" x14ac:dyDescent="0.35">
      <c r="A16" s="48" t="s">
        <v>56</v>
      </c>
      <c r="B16" s="49"/>
      <c r="C16" s="50"/>
      <c r="D16" s="48"/>
      <c r="E16" s="50" t="s">
        <v>66</v>
      </c>
      <c r="F16" s="51"/>
      <c r="G16" s="52">
        <v>0.74</v>
      </c>
      <c r="H16" s="51"/>
      <c r="I16" s="51" t="s">
        <v>8</v>
      </c>
      <c r="J16" s="51" t="s">
        <v>8</v>
      </c>
      <c r="K16" s="51" t="s">
        <v>8</v>
      </c>
      <c r="L16" s="51" t="s">
        <v>8</v>
      </c>
      <c r="M16" s="51" t="s">
        <v>8</v>
      </c>
      <c r="N16" s="51" t="s">
        <v>8</v>
      </c>
      <c r="O16" s="51" t="s">
        <v>8</v>
      </c>
      <c r="P16" s="51" t="s">
        <v>8</v>
      </c>
      <c r="Q16" s="51"/>
      <c r="R16" s="51">
        <v>0.74</v>
      </c>
      <c r="S16" s="51">
        <v>0</v>
      </c>
      <c r="T16" s="51">
        <v>0</v>
      </c>
      <c r="U16" s="51">
        <v>0</v>
      </c>
      <c r="V16" s="51">
        <v>0</v>
      </c>
      <c r="W16" s="51">
        <v>0</v>
      </c>
      <c r="X16" s="51"/>
      <c r="Y16" s="51"/>
      <c r="Z16" s="51"/>
    </row>
    <row r="17" spans="1:27" hidden="1" x14ac:dyDescent="0.35"/>
    <row r="18" spans="1:27" x14ac:dyDescent="0.35">
      <c r="A18" s="5" t="s">
        <v>8</v>
      </c>
      <c r="B18" s="2" t="s">
        <v>52</v>
      </c>
      <c r="C18" s="9" t="s">
        <v>30</v>
      </c>
      <c r="E18" s="21" t="s">
        <v>66</v>
      </c>
      <c r="F18" s="40" t="e">
        <f>MATCH(C18,I18:P18,0)</f>
        <v>#N/A</v>
      </c>
      <c r="G18" s="41">
        <f>IF(ISNA(F18),0,INDEX(R18:Y18,1,F18))</f>
        <v>0</v>
      </c>
      <c r="H18" s="40" t="s">
        <v>30</v>
      </c>
      <c r="I18" s="40" t="s">
        <v>117</v>
      </c>
      <c r="J18" s="40" t="s">
        <v>53</v>
      </c>
      <c r="K18" s="40" t="s">
        <v>70</v>
      </c>
      <c r="L18" s="40" t="s">
        <v>8</v>
      </c>
      <c r="M18" s="40" t="s">
        <v>8</v>
      </c>
      <c r="N18" s="40" t="s">
        <v>8</v>
      </c>
      <c r="O18" s="40" t="s">
        <v>8</v>
      </c>
      <c r="P18" s="40" t="s">
        <v>8</v>
      </c>
      <c r="R18" s="40">
        <v>0.9</v>
      </c>
      <c r="S18" s="40">
        <v>0.95</v>
      </c>
      <c r="T18" s="40">
        <v>1</v>
      </c>
      <c r="U18" s="40">
        <v>0</v>
      </c>
      <c r="V18" s="40">
        <v>0</v>
      </c>
      <c r="W18" s="40">
        <v>0</v>
      </c>
      <c r="Z18" s="40" t="s">
        <v>117</v>
      </c>
      <c r="AA18" s="1" t="s">
        <v>30</v>
      </c>
    </row>
    <row r="19" spans="1:27" ht="43.5" x14ac:dyDescent="0.35">
      <c r="A19" s="5" t="s">
        <v>8</v>
      </c>
      <c r="B19" s="2" t="s">
        <v>118</v>
      </c>
      <c r="C19" s="9" t="s">
        <v>30</v>
      </c>
      <c r="E19" s="21" t="s">
        <v>192</v>
      </c>
      <c r="F19" s="40" t="e">
        <f>MATCH(C19,I19:P19,0)</f>
        <v>#N/A</v>
      </c>
      <c r="G19" s="41">
        <f>IF(ISNA(F19),0,INDEX(R19:Y19,1,F19))</f>
        <v>0</v>
      </c>
      <c r="H19" s="40" t="s">
        <v>30</v>
      </c>
      <c r="I19" s="40" t="s">
        <v>175</v>
      </c>
      <c r="J19" s="40" t="s">
        <v>176</v>
      </c>
      <c r="K19" s="40" t="s">
        <v>177</v>
      </c>
      <c r="L19" s="40" t="s">
        <v>8</v>
      </c>
      <c r="M19" s="40" t="s">
        <v>8</v>
      </c>
      <c r="N19" s="40" t="s">
        <v>8</v>
      </c>
      <c r="O19" s="40" t="s">
        <v>8</v>
      </c>
      <c r="P19" s="40" t="s">
        <v>8</v>
      </c>
      <c r="R19" s="40">
        <v>0.9</v>
      </c>
      <c r="S19" s="40">
        <v>1</v>
      </c>
      <c r="T19" s="40">
        <v>1.1000000000000001</v>
      </c>
      <c r="U19" s="40">
        <v>0</v>
      </c>
      <c r="V19" s="40">
        <v>0</v>
      </c>
      <c r="W19" s="40">
        <v>0</v>
      </c>
      <c r="Z19" s="40" t="s">
        <v>176</v>
      </c>
      <c r="AA19" s="1" t="s">
        <v>30</v>
      </c>
    </row>
    <row r="20" spans="1:27" ht="29" x14ac:dyDescent="0.35">
      <c r="A20" s="5" t="s">
        <v>8</v>
      </c>
      <c r="B20" s="2" t="s">
        <v>71</v>
      </c>
      <c r="C20" s="9" t="s">
        <v>30</v>
      </c>
      <c r="E20" s="21" t="s">
        <v>66</v>
      </c>
      <c r="F20" s="40" t="e">
        <f>MATCH(C20,I20:P20,0)</f>
        <v>#N/A</v>
      </c>
      <c r="G20" s="41">
        <f>IF(ISNA(F20),0,INDEX(R20:Y20,1,F20))</f>
        <v>0</v>
      </c>
      <c r="H20" s="40" t="s">
        <v>30</v>
      </c>
      <c r="I20" s="40" t="s">
        <v>54</v>
      </c>
      <c r="J20" s="40" t="s">
        <v>178</v>
      </c>
      <c r="K20" s="40" t="s">
        <v>238</v>
      </c>
      <c r="L20" s="40" t="s">
        <v>8</v>
      </c>
      <c r="M20" s="40" t="s">
        <v>8</v>
      </c>
      <c r="N20" s="40" t="s">
        <v>8</v>
      </c>
      <c r="O20" s="40" t="s">
        <v>8</v>
      </c>
      <c r="P20" s="40" t="s">
        <v>8</v>
      </c>
      <c r="R20" s="40">
        <v>0.7</v>
      </c>
      <c r="S20" s="40">
        <v>1</v>
      </c>
      <c r="T20" s="40">
        <v>1.1000000000000001</v>
      </c>
      <c r="U20" s="40">
        <v>0</v>
      </c>
      <c r="V20" s="40">
        <v>0</v>
      </c>
      <c r="W20" s="40">
        <v>0</v>
      </c>
      <c r="Z20" s="40" t="s">
        <v>178</v>
      </c>
      <c r="AA20" s="1" t="s">
        <v>30</v>
      </c>
    </row>
    <row r="21" spans="1:27" ht="101.5" x14ac:dyDescent="0.35">
      <c r="A21" s="5" t="s">
        <v>8</v>
      </c>
      <c r="B21" s="2" t="s">
        <v>119</v>
      </c>
      <c r="C21" s="9" t="s">
        <v>30</v>
      </c>
      <c r="E21" s="21" t="s">
        <v>121</v>
      </c>
      <c r="F21" s="40" t="e">
        <f>MATCH(C21,I21:P21,0)</f>
        <v>#N/A</v>
      </c>
      <c r="G21" s="41">
        <f>IF(ISNA(F21),0,INDEX(R21:Y21,1,F21))</f>
        <v>0</v>
      </c>
      <c r="H21" s="40" t="s">
        <v>30</v>
      </c>
      <c r="I21" s="40" t="s">
        <v>108</v>
      </c>
      <c r="J21" s="40" t="s">
        <v>120</v>
      </c>
      <c r="K21" s="40" t="s">
        <v>18</v>
      </c>
      <c r="L21" s="40" t="s">
        <v>8</v>
      </c>
      <c r="M21" s="40" t="s">
        <v>8</v>
      </c>
      <c r="N21" s="40" t="s">
        <v>8</v>
      </c>
      <c r="O21" s="40" t="s">
        <v>8</v>
      </c>
      <c r="P21" s="40" t="s">
        <v>8</v>
      </c>
      <c r="R21" s="40">
        <v>0.75</v>
      </c>
      <c r="S21" s="40">
        <v>0.9</v>
      </c>
      <c r="T21" s="40">
        <v>1</v>
      </c>
      <c r="U21" s="40">
        <v>0</v>
      </c>
      <c r="V21" s="40">
        <v>0</v>
      </c>
      <c r="W21" s="40">
        <v>0</v>
      </c>
      <c r="Z21" s="40" t="s">
        <v>18</v>
      </c>
      <c r="AA21" s="1" t="s">
        <v>30</v>
      </c>
    </row>
    <row r="22" spans="1:27" ht="29" x14ac:dyDescent="0.35">
      <c r="A22" s="5" t="s">
        <v>8</v>
      </c>
      <c r="B22" s="2" t="s">
        <v>55</v>
      </c>
      <c r="C22" s="54" t="s">
        <v>30</v>
      </c>
      <c r="E22" s="21" t="s">
        <v>66</v>
      </c>
      <c r="F22" s="46" t="e">
        <f>MATCH(C22,I22:P22,0)</f>
        <v>#N/A</v>
      </c>
      <c r="G22" s="47">
        <f>IF(ISNA(F22),0,INDEX(R22:Y22,1,F22))</f>
        <v>0</v>
      </c>
      <c r="H22" s="46" t="s">
        <v>30</v>
      </c>
      <c r="I22" s="46" t="s">
        <v>147</v>
      </c>
      <c r="J22" s="46" t="s">
        <v>179</v>
      </c>
      <c r="K22" s="46" t="s">
        <v>180</v>
      </c>
      <c r="L22" s="46" t="s">
        <v>181</v>
      </c>
      <c r="M22" s="46" t="s">
        <v>8</v>
      </c>
      <c r="N22" s="46" t="s">
        <v>8</v>
      </c>
      <c r="O22" s="46" t="s">
        <v>8</v>
      </c>
      <c r="P22" s="46" t="s">
        <v>8</v>
      </c>
      <c r="Q22" s="46"/>
      <c r="R22" s="46">
        <v>0</v>
      </c>
      <c r="S22" s="46">
        <v>0.9</v>
      </c>
      <c r="T22" s="46">
        <v>1.8</v>
      </c>
      <c r="U22" s="46">
        <v>2.7</v>
      </c>
      <c r="V22" s="46">
        <v>0</v>
      </c>
      <c r="W22" s="46">
        <v>0</v>
      </c>
      <c r="X22" s="46"/>
      <c r="Y22" s="46"/>
      <c r="Z22" s="46" t="s">
        <v>147</v>
      </c>
      <c r="AA22" s="1" t="s">
        <v>30</v>
      </c>
    </row>
    <row r="23" spans="1:27" s="61" customFormat="1" x14ac:dyDescent="0.35">
      <c r="A23" s="57" t="s">
        <v>8</v>
      </c>
      <c r="B23" s="58"/>
      <c r="C23" s="37"/>
      <c r="D23" s="57">
        <f>IF(D66=0,0,ROUND(D66*(1-0.5*(1-EXP(-G22/(D66*F5/G21)))),2))</f>
        <v>0</v>
      </c>
      <c r="E23" s="37" t="s">
        <v>8</v>
      </c>
      <c r="F23" s="59" t="b">
        <f>OR(ISERROR(D23),D23=0)</f>
        <v>1</v>
      </c>
      <c r="G23" s="60"/>
      <c r="H23" s="59"/>
      <c r="I23" s="59" t="s">
        <v>8</v>
      </c>
      <c r="J23" s="59" t="s">
        <v>8</v>
      </c>
      <c r="K23" s="59" t="s">
        <v>8</v>
      </c>
      <c r="L23" s="59" t="s">
        <v>8</v>
      </c>
      <c r="M23" s="59" t="s">
        <v>8</v>
      </c>
      <c r="N23" s="59" t="s">
        <v>8</v>
      </c>
      <c r="O23" s="59" t="s">
        <v>8</v>
      </c>
      <c r="P23" s="59" t="s">
        <v>8</v>
      </c>
      <c r="Q23" s="59"/>
      <c r="R23" s="59" t="s">
        <v>8</v>
      </c>
      <c r="S23" s="59" t="s">
        <v>8</v>
      </c>
      <c r="T23" s="59" t="s">
        <v>8</v>
      </c>
      <c r="U23" s="59" t="s">
        <v>8</v>
      </c>
      <c r="V23" s="59" t="s">
        <v>8</v>
      </c>
      <c r="W23" s="59" t="s">
        <v>8</v>
      </c>
      <c r="X23" s="59"/>
      <c r="Y23" s="59"/>
      <c r="Z23" s="59"/>
    </row>
    <row r="24" spans="1:27" hidden="1" x14ac:dyDescent="0.35">
      <c r="F24" s="62"/>
      <c r="G24" s="63"/>
      <c r="H24" s="62"/>
      <c r="I24" s="62"/>
      <c r="J24" s="62"/>
      <c r="K24" s="62"/>
      <c r="L24" s="62"/>
      <c r="M24" s="62"/>
      <c r="N24" s="62"/>
      <c r="O24" s="62"/>
      <c r="P24" s="62"/>
      <c r="Q24" s="62"/>
      <c r="R24" s="62"/>
      <c r="S24" s="62"/>
      <c r="T24" s="62"/>
      <c r="U24" s="62"/>
      <c r="V24" s="62"/>
      <c r="W24" s="62"/>
      <c r="X24" s="62"/>
      <c r="Y24" s="62"/>
      <c r="Z24" s="62"/>
    </row>
    <row r="25" spans="1:27" s="53" customFormat="1" ht="58" x14ac:dyDescent="0.35">
      <c r="A25" s="48" t="s">
        <v>12</v>
      </c>
      <c r="B25" s="49"/>
      <c r="C25" s="50"/>
      <c r="D25" s="48"/>
      <c r="E25" s="50" t="s">
        <v>193</v>
      </c>
      <c r="F25" s="51"/>
      <c r="G25" s="52">
        <v>2</v>
      </c>
      <c r="H25" s="51"/>
      <c r="I25" s="51" t="s">
        <v>8</v>
      </c>
      <c r="J25" s="51" t="s">
        <v>8</v>
      </c>
      <c r="K25" s="51" t="s">
        <v>8</v>
      </c>
      <c r="L25" s="51" t="s">
        <v>8</v>
      </c>
      <c r="M25" s="51" t="s">
        <v>8</v>
      </c>
      <c r="N25" s="51" t="s">
        <v>8</v>
      </c>
      <c r="O25" s="51" t="s">
        <v>8</v>
      </c>
      <c r="P25" s="51" t="s">
        <v>8</v>
      </c>
      <c r="Q25" s="51"/>
      <c r="R25" s="51">
        <v>2</v>
      </c>
      <c r="S25" s="51">
        <v>0</v>
      </c>
      <c r="T25" s="51">
        <v>0</v>
      </c>
      <c r="U25" s="51">
        <v>0</v>
      </c>
      <c r="V25" s="51">
        <v>0</v>
      </c>
      <c r="W25" s="51">
        <v>0</v>
      </c>
      <c r="X25" s="51"/>
      <c r="Y25" s="51"/>
      <c r="Z25" s="51"/>
    </row>
    <row r="26" spans="1:27" ht="58" x14ac:dyDescent="0.35">
      <c r="A26" s="5" t="s">
        <v>8</v>
      </c>
      <c r="B26" s="2" t="s">
        <v>122</v>
      </c>
      <c r="C26" s="9" t="s">
        <v>240</v>
      </c>
      <c r="E26" s="21" t="s">
        <v>123</v>
      </c>
      <c r="F26" s="40">
        <f t="shared" ref="F26:F31" si="2">MATCH(C26,I26:P26,0)</f>
        <v>3</v>
      </c>
      <c r="G26" s="41">
        <f t="shared" ref="G26:G31" si="3">IF(ISNA(F26),0,INDEX(R26:Y26,1,F26))</f>
        <v>1.1499999999999999</v>
      </c>
      <c r="H26" s="40" t="s">
        <v>30</v>
      </c>
      <c r="I26" s="40" t="s">
        <v>147</v>
      </c>
      <c r="J26" s="43" t="s">
        <v>239</v>
      </c>
      <c r="K26" s="40" t="s">
        <v>240</v>
      </c>
      <c r="L26" s="40" t="s">
        <v>241</v>
      </c>
      <c r="M26" s="40" t="s">
        <v>182</v>
      </c>
      <c r="N26" s="40" t="s">
        <v>8</v>
      </c>
      <c r="O26" s="40" t="s">
        <v>8</v>
      </c>
      <c r="P26" s="40" t="s">
        <v>8</v>
      </c>
      <c r="R26" s="40">
        <v>0.73</v>
      </c>
      <c r="S26" s="40">
        <v>0.96</v>
      </c>
      <c r="T26" s="40">
        <v>1.1499999999999999</v>
      </c>
      <c r="U26" s="40">
        <v>1.31</v>
      </c>
      <c r="V26" s="40">
        <v>1.45</v>
      </c>
      <c r="W26" s="40">
        <v>1.57</v>
      </c>
      <c r="Z26" s="40" t="s">
        <v>239</v>
      </c>
      <c r="AA26" s="1" t="s">
        <v>30</v>
      </c>
    </row>
    <row r="27" spans="1:27" ht="58" x14ac:dyDescent="0.35">
      <c r="A27" s="5" t="s">
        <v>8</v>
      </c>
      <c r="B27" s="2" t="s">
        <v>124</v>
      </c>
      <c r="C27" s="9" t="s">
        <v>73</v>
      </c>
      <c r="E27" s="21" t="s">
        <v>197</v>
      </c>
      <c r="F27" s="40">
        <f t="shared" si="2"/>
        <v>2</v>
      </c>
      <c r="G27" s="41">
        <f t="shared" si="3"/>
        <v>1</v>
      </c>
      <c r="H27" s="40" t="s">
        <v>30</v>
      </c>
      <c r="I27" s="40" t="s">
        <v>72</v>
      </c>
      <c r="J27" s="40" t="s">
        <v>73</v>
      </c>
      <c r="K27" s="40" t="s">
        <v>74</v>
      </c>
      <c r="L27" s="40" t="s">
        <v>38</v>
      </c>
      <c r="M27" s="40" t="s">
        <v>257</v>
      </c>
      <c r="N27" s="40" t="s">
        <v>8</v>
      </c>
      <c r="O27" s="40" t="s">
        <v>8</v>
      </c>
      <c r="P27" s="40" t="s">
        <v>8</v>
      </c>
      <c r="R27" s="40">
        <v>1.48</v>
      </c>
      <c r="S27" s="40">
        <v>1</v>
      </c>
      <c r="T27" s="40">
        <v>0.81</v>
      </c>
      <c r="U27" s="40">
        <v>0.61</v>
      </c>
      <c r="V27" s="40">
        <v>1</v>
      </c>
      <c r="W27" s="40">
        <v>0</v>
      </c>
      <c r="Z27" s="40" t="s">
        <v>74</v>
      </c>
      <c r="AA27" s="1" t="s">
        <v>30</v>
      </c>
    </row>
    <row r="28" spans="1:27" x14ac:dyDescent="0.35">
      <c r="A28" s="5" t="s">
        <v>8</v>
      </c>
      <c r="B28" s="2" t="s">
        <v>48</v>
      </c>
      <c r="C28" s="9" t="s">
        <v>40</v>
      </c>
      <c r="E28" s="21" t="s">
        <v>77</v>
      </c>
      <c r="F28" s="40">
        <f t="shared" si="2"/>
        <v>2</v>
      </c>
      <c r="G28" s="41">
        <f t="shared" si="3"/>
        <v>0.95</v>
      </c>
      <c r="H28" s="40" t="s">
        <v>30</v>
      </c>
      <c r="I28" s="40" t="s">
        <v>39</v>
      </c>
      <c r="J28" s="40" t="s">
        <v>40</v>
      </c>
      <c r="K28" s="40" t="s">
        <v>41</v>
      </c>
      <c r="L28" s="40" t="s">
        <v>42</v>
      </c>
      <c r="M28" s="40" t="s">
        <v>8</v>
      </c>
      <c r="N28" s="40" t="s">
        <v>8</v>
      </c>
      <c r="O28" s="40" t="s">
        <v>8</v>
      </c>
      <c r="P28" s="40" t="s">
        <v>8</v>
      </c>
      <c r="R28" s="40">
        <v>1.05</v>
      </c>
      <c r="S28" s="40">
        <v>0.95</v>
      </c>
      <c r="T28" s="40">
        <v>0.6</v>
      </c>
      <c r="U28" s="40">
        <v>0.9</v>
      </c>
      <c r="V28" s="40">
        <v>0</v>
      </c>
      <c r="W28" s="40">
        <v>0</v>
      </c>
      <c r="Z28" s="40" t="s">
        <v>39</v>
      </c>
      <c r="AA28" s="1" t="s">
        <v>30</v>
      </c>
    </row>
    <row r="29" spans="1:27" x14ac:dyDescent="0.35">
      <c r="A29" s="5" t="s">
        <v>8</v>
      </c>
      <c r="B29" s="2" t="s">
        <v>49</v>
      </c>
      <c r="C29" s="9" t="s">
        <v>125</v>
      </c>
      <c r="E29" s="21" t="s">
        <v>258</v>
      </c>
      <c r="F29" s="40">
        <f t="shared" si="2"/>
        <v>2</v>
      </c>
      <c r="G29" s="41">
        <f t="shared" si="3"/>
        <v>0.5</v>
      </c>
      <c r="H29" s="40" t="s">
        <v>30</v>
      </c>
      <c r="I29" s="40" t="str">
        <f>IF(C27=M27,"very little","")</f>
        <v/>
      </c>
      <c r="J29" s="40" t="s">
        <v>125</v>
      </c>
      <c r="K29" s="40" t="s">
        <v>126</v>
      </c>
      <c r="L29" s="40" t="s">
        <v>75</v>
      </c>
      <c r="M29" s="40" t="s">
        <v>127</v>
      </c>
      <c r="N29" s="40" t="s">
        <v>128</v>
      </c>
      <c r="O29" s="40" t="s">
        <v>8</v>
      </c>
      <c r="P29" s="40" t="s">
        <v>8</v>
      </c>
      <c r="R29" s="40">
        <v>0.2</v>
      </c>
      <c r="S29" s="40">
        <v>0.5</v>
      </c>
      <c r="T29" s="40">
        <v>0.7</v>
      </c>
      <c r="U29" s="40">
        <v>1</v>
      </c>
      <c r="V29" s="40">
        <v>1.4</v>
      </c>
      <c r="W29" s="40">
        <v>2</v>
      </c>
      <c r="X29" s="40">
        <v>0</v>
      </c>
      <c r="Z29" s="40" t="s">
        <v>75</v>
      </c>
      <c r="AA29" s="1" t="s">
        <v>30</v>
      </c>
    </row>
    <row r="30" spans="1:27" x14ac:dyDescent="0.35">
      <c r="A30" s="5" t="s">
        <v>8</v>
      </c>
      <c r="B30" s="2" t="s">
        <v>76</v>
      </c>
      <c r="C30" s="9" t="s">
        <v>129</v>
      </c>
      <c r="E30" s="21" t="s">
        <v>66</v>
      </c>
      <c r="F30" s="40">
        <f t="shared" si="2"/>
        <v>4</v>
      </c>
      <c r="G30" s="41">
        <f t="shared" si="3"/>
        <v>0.39</v>
      </c>
      <c r="H30" s="40" t="s">
        <v>30</v>
      </c>
      <c r="I30" s="40" t="s">
        <v>50</v>
      </c>
      <c r="J30" s="40" t="s">
        <v>183</v>
      </c>
      <c r="K30" s="40" t="s">
        <v>242</v>
      </c>
      <c r="L30" s="40" t="s">
        <v>129</v>
      </c>
      <c r="M30" s="40" t="s">
        <v>8</v>
      </c>
      <c r="N30" s="40" t="s">
        <v>8</v>
      </c>
      <c r="O30" s="40" t="s">
        <v>8</v>
      </c>
      <c r="P30" s="40" t="s">
        <v>8</v>
      </c>
      <c r="R30" s="40">
        <v>1.1499999999999999</v>
      </c>
      <c r="S30" s="40">
        <v>0.74</v>
      </c>
      <c r="T30" s="40">
        <v>0.44</v>
      </c>
      <c r="U30" s="40">
        <v>0.39</v>
      </c>
      <c r="V30" s="40">
        <v>0</v>
      </c>
      <c r="W30" s="40">
        <v>0</v>
      </c>
      <c r="Z30" s="40" t="s">
        <v>50</v>
      </c>
      <c r="AA30" s="1" t="s">
        <v>30</v>
      </c>
    </row>
    <row r="31" spans="1:27" x14ac:dyDescent="0.35">
      <c r="A31" s="5" t="s">
        <v>8</v>
      </c>
      <c r="B31" s="2" t="s">
        <v>130</v>
      </c>
      <c r="C31" s="9" t="s">
        <v>45</v>
      </c>
      <c r="E31" s="21" t="s">
        <v>131</v>
      </c>
      <c r="F31" s="40">
        <f t="shared" si="2"/>
        <v>3</v>
      </c>
      <c r="G31" s="41">
        <f t="shared" si="3"/>
        <v>0.97</v>
      </c>
      <c r="H31" s="40" t="s">
        <v>30</v>
      </c>
      <c r="I31" s="40" t="s">
        <v>43</v>
      </c>
      <c r="J31" s="40" t="s">
        <v>44</v>
      </c>
      <c r="K31" s="40" t="s">
        <v>45</v>
      </c>
      <c r="L31" s="40" t="s">
        <v>46</v>
      </c>
      <c r="M31" s="40" t="s">
        <v>8</v>
      </c>
      <c r="N31" s="40" t="s">
        <v>8</v>
      </c>
      <c r="O31" s="40" t="s">
        <v>8</v>
      </c>
      <c r="P31" s="40" t="s">
        <v>8</v>
      </c>
      <c r="R31" s="40">
        <v>0.88</v>
      </c>
      <c r="S31" s="40">
        <v>0.94</v>
      </c>
      <c r="T31" s="40">
        <v>0.97</v>
      </c>
      <c r="U31" s="40">
        <v>1</v>
      </c>
      <c r="V31" s="40">
        <v>0</v>
      </c>
      <c r="W31" s="40">
        <v>0</v>
      </c>
      <c r="Z31" s="40" t="s">
        <v>46</v>
      </c>
      <c r="AA31" s="1" t="s">
        <v>30</v>
      </c>
    </row>
    <row r="32" spans="1:27" hidden="1" x14ac:dyDescent="0.35">
      <c r="F32" s="44"/>
      <c r="X32" s="42"/>
    </row>
    <row r="33" spans="1:27" x14ac:dyDescent="0.35">
      <c r="A33" s="5" t="s">
        <v>8</v>
      </c>
      <c r="D33" s="5">
        <f>ROUND(PRODUCT(G25,G26:G32),2)</f>
        <v>0.41</v>
      </c>
      <c r="E33" s="21" t="s">
        <v>8</v>
      </c>
      <c r="F33" s="46" t="b">
        <f>OR(ISERROR(D33),D33=0)</f>
        <v>0</v>
      </c>
      <c r="G33" s="56"/>
      <c r="H33" s="46"/>
      <c r="I33" s="46" t="s">
        <v>8</v>
      </c>
      <c r="J33" s="46" t="s">
        <v>8</v>
      </c>
      <c r="K33" s="46" t="s">
        <v>8</v>
      </c>
      <c r="L33" s="46" t="s">
        <v>8</v>
      </c>
      <c r="M33" s="46" t="s">
        <v>8</v>
      </c>
      <c r="N33" s="46" t="s">
        <v>8</v>
      </c>
      <c r="O33" s="46" t="s">
        <v>8</v>
      </c>
      <c r="P33" s="46" t="s">
        <v>8</v>
      </c>
      <c r="Q33" s="46"/>
      <c r="R33" s="46" t="s">
        <v>8</v>
      </c>
      <c r="S33" s="46" t="s">
        <v>8</v>
      </c>
      <c r="T33" s="46" t="s">
        <v>8</v>
      </c>
      <c r="U33" s="46" t="s">
        <v>8</v>
      </c>
      <c r="V33" s="46" t="s">
        <v>8</v>
      </c>
      <c r="W33" s="46" t="s">
        <v>8</v>
      </c>
      <c r="X33" s="46"/>
      <c r="Y33" s="46"/>
      <c r="Z33" s="46"/>
    </row>
    <row r="34" spans="1:27" s="53" customFormat="1" x14ac:dyDescent="0.35">
      <c r="A34" s="48" t="s">
        <v>13</v>
      </c>
      <c r="B34" s="49"/>
      <c r="C34" s="50"/>
      <c r="D34" s="48"/>
      <c r="E34" s="50" t="s">
        <v>66</v>
      </c>
      <c r="F34" s="51"/>
      <c r="G34" s="52">
        <v>0.5</v>
      </c>
      <c r="H34" s="51"/>
      <c r="I34" s="51" t="s">
        <v>8</v>
      </c>
      <c r="J34" s="51" t="s">
        <v>8</v>
      </c>
      <c r="K34" s="51" t="s">
        <v>8</v>
      </c>
      <c r="L34" s="51" t="s">
        <v>8</v>
      </c>
      <c r="M34" s="51" t="s">
        <v>8</v>
      </c>
      <c r="N34" s="51" t="s">
        <v>8</v>
      </c>
      <c r="O34" s="51" t="s">
        <v>8</v>
      </c>
      <c r="P34" s="51" t="s">
        <v>8</v>
      </c>
      <c r="Q34" s="51"/>
      <c r="R34" s="51">
        <v>0.5</v>
      </c>
      <c r="S34" s="51">
        <v>0</v>
      </c>
      <c r="T34" s="51">
        <v>0</v>
      </c>
      <c r="U34" s="51">
        <v>0</v>
      </c>
      <c r="V34" s="51">
        <v>0</v>
      </c>
      <c r="W34" s="51">
        <v>0</v>
      </c>
      <c r="X34" s="51"/>
      <c r="Y34" s="51"/>
      <c r="Z34" s="51"/>
    </row>
    <row r="35" spans="1:27" hidden="1" x14ac:dyDescent="0.35"/>
    <row r="36" spans="1:27" ht="29" x14ac:dyDescent="0.35">
      <c r="A36" s="5" t="s">
        <v>8</v>
      </c>
      <c r="B36" s="2" t="s">
        <v>184</v>
      </c>
      <c r="C36" s="19">
        <v>0</v>
      </c>
      <c r="E36" s="21" t="s">
        <v>66</v>
      </c>
      <c r="F36" s="45">
        <v>1</v>
      </c>
      <c r="G36" s="44">
        <v>0.1</v>
      </c>
      <c r="H36" s="40">
        <v>0</v>
      </c>
      <c r="I36" s="40" t="s">
        <v>8</v>
      </c>
      <c r="J36" s="40" t="s">
        <v>8</v>
      </c>
      <c r="K36" s="40" t="s">
        <v>8</v>
      </c>
      <c r="L36" s="40" t="s">
        <v>8</v>
      </c>
      <c r="M36" s="40" t="s">
        <v>8</v>
      </c>
      <c r="N36" s="40" t="s">
        <v>8</v>
      </c>
      <c r="O36" s="40" t="s">
        <v>8</v>
      </c>
      <c r="P36" s="40" t="s">
        <v>8</v>
      </c>
      <c r="R36" s="40">
        <v>0.1</v>
      </c>
      <c r="S36" s="40">
        <v>0</v>
      </c>
      <c r="T36" s="40">
        <v>0</v>
      </c>
      <c r="U36" s="40">
        <v>0</v>
      </c>
      <c r="V36" s="40">
        <v>0</v>
      </c>
      <c r="W36" s="40">
        <v>0</v>
      </c>
      <c r="Z36" s="40">
        <v>1</v>
      </c>
      <c r="AA36" s="1">
        <v>0</v>
      </c>
    </row>
    <row r="37" spans="1:27" ht="29" x14ac:dyDescent="0.35">
      <c r="A37" s="5" t="s">
        <v>8</v>
      </c>
      <c r="B37" s="2" t="s">
        <v>47</v>
      </c>
      <c r="C37" s="19">
        <v>0</v>
      </c>
      <c r="E37" s="21" t="s">
        <v>132</v>
      </c>
      <c r="F37" s="45">
        <v>1</v>
      </c>
      <c r="G37" s="44">
        <v>4.0000000000000001E-3</v>
      </c>
      <c r="H37" s="40">
        <v>0</v>
      </c>
      <c r="I37" s="40" t="s">
        <v>8</v>
      </c>
      <c r="J37" s="40" t="s">
        <v>8</v>
      </c>
      <c r="K37" s="40" t="s">
        <v>8</v>
      </c>
      <c r="L37" s="40" t="s">
        <v>8</v>
      </c>
      <c r="M37" s="40" t="s">
        <v>8</v>
      </c>
      <c r="N37" s="40" t="s">
        <v>8</v>
      </c>
      <c r="O37" s="40" t="s">
        <v>8</v>
      </c>
      <c r="P37" s="40" t="s">
        <v>8</v>
      </c>
      <c r="R37" s="40">
        <v>2E-3</v>
      </c>
      <c r="S37" s="40">
        <v>0</v>
      </c>
      <c r="T37" s="40">
        <v>0</v>
      </c>
      <c r="U37" s="40">
        <v>0</v>
      </c>
      <c r="V37" s="40">
        <v>0</v>
      </c>
      <c r="W37" s="40">
        <v>0</v>
      </c>
      <c r="Z37" s="40">
        <v>100</v>
      </c>
      <c r="AA37" s="1">
        <v>0</v>
      </c>
    </row>
    <row r="38" spans="1:27" x14ac:dyDescent="0.35">
      <c r="A38" s="5" t="s">
        <v>8</v>
      </c>
      <c r="C38" s="8"/>
      <c r="D38" s="5">
        <f>ROUND(SUMPRODUCT(C36:C37,G36:G37)*G34,2)</f>
        <v>0</v>
      </c>
      <c r="E38" s="21" t="s">
        <v>8</v>
      </c>
      <c r="F38" s="46" t="b">
        <f>ISERROR(D38)</f>
        <v>0</v>
      </c>
      <c r="G38" s="56"/>
      <c r="H38" s="46"/>
      <c r="I38" s="46" t="s">
        <v>8</v>
      </c>
      <c r="J38" s="46" t="s">
        <v>8</v>
      </c>
      <c r="K38" s="46" t="s">
        <v>8</v>
      </c>
      <c r="L38" s="46" t="s">
        <v>8</v>
      </c>
      <c r="M38" s="46" t="s">
        <v>8</v>
      </c>
      <c r="N38" s="46" t="s">
        <v>8</v>
      </c>
      <c r="O38" s="46" t="s">
        <v>8</v>
      </c>
      <c r="P38" s="46" t="s">
        <v>8</v>
      </c>
      <c r="Q38" s="46"/>
      <c r="R38" s="46" t="s">
        <v>8</v>
      </c>
      <c r="S38" s="46" t="s">
        <v>8</v>
      </c>
      <c r="T38" s="46" t="s">
        <v>8</v>
      </c>
      <c r="U38" s="46" t="s">
        <v>8</v>
      </c>
      <c r="V38" s="46" t="s">
        <v>8</v>
      </c>
      <c r="W38" s="46" t="s">
        <v>8</v>
      </c>
      <c r="X38" s="46"/>
      <c r="Y38" s="46"/>
      <c r="Z38" s="46"/>
    </row>
    <row r="39" spans="1:27" s="53" customFormat="1" x14ac:dyDescent="0.35">
      <c r="A39" s="48" t="s">
        <v>14</v>
      </c>
      <c r="B39" s="49"/>
      <c r="C39" s="50"/>
      <c r="D39" s="48"/>
      <c r="E39" s="50" t="s">
        <v>66</v>
      </c>
      <c r="F39" s="64"/>
      <c r="G39" s="52">
        <v>1</v>
      </c>
      <c r="H39" s="51"/>
      <c r="I39" s="51" t="s">
        <v>8</v>
      </c>
      <c r="J39" s="51" t="s">
        <v>8</v>
      </c>
      <c r="K39" s="51" t="s">
        <v>8</v>
      </c>
      <c r="L39" s="51" t="s">
        <v>8</v>
      </c>
      <c r="M39" s="51" t="s">
        <v>8</v>
      </c>
      <c r="N39" s="51" t="s">
        <v>8</v>
      </c>
      <c r="O39" s="51" t="s">
        <v>8</v>
      </c>
      <c r="P39" s="51" t="s">
        <v>8</v>
      </c>
      <c r="Q39" s="51"/>
      <c r="R39" s="51">
        <v>1</v>
      </c>
      <c r="S39" s="51">
        <v>0</v>
      </c>
      <c r="T39" s="51">
        <v>0</v>
      </c>
      <c r="U39" s="51">
        <v>0</v>
      </c>
      <c r="V39" s="51">
        <v>0</v>
      </c>
      <c r="W39" s="51">
        <v>0</v>
      </c>
      <c r="X39" s="51"/>
      <c r="Y39" s="51"/>
      <c r="Z39" s="51"/>
    </row>
    <row r="40" spans="1:27" ht="29" x14ac:dyDescent="0.35">
      <c r="A40" s="5" t="s">
        <v>8</v>
      </c>
      <c r="B40" s="2" t="s">
        <v>185</v>
      </c>
      <c r="C40" s="19">
        <v>0</v>
      </c>
      <c r="E40" s="21" t="s">
        <v>194</v>
      </c>
      <c r="F40" s="45"/>
      <c r="G40" s="44">
        <v>0.14000000000000001</v>
      </c>
      <c r="H40" s="40">
        <v>0</v>
      </c>
      <c r="I40" s="40" t="s">
        <v>8</v>
      </c>
      <c r="J40" s="40" t="s">
        <v>8</v>
      </c>
      <c r="K40" s="40" t="s">
        <v>8</v>
      </c>
      <c r="L40" s="40" t="s">
        <v>8</v>
      </c>
      <c r="M40" s="40" t="s">
        <v>8</v>
      </c>
      <c r="N40" s="40" t="s">
        <v>8</v>
      </c>
      <c r="O40" s="40" t="s">
        <v>8</v>
      </c>
      <c r="P40" s="40" t="s">
        <v>8</v>
      </c>
      <c r="R40" s="40">
        <v>0.1</v>
      </c>
      <c r="S40" s="40">
        <v>0</v>
      </c>
      <c r="T40" s="40">
        <v>0</v>
      </c>
      <c r="U40" s="40">
        <v>0</v>
      </c>
      <c r="V40" s="40">
        <v>0</v>
      </c>
      <c r="W40" s="40">
        <v>0</v>
      </c>
      <c r="Z40" s="40">
        <v>10</v>
      </c>
      <c r="AA40" s="1">
        <v>0</v>
      </c>
    </row>
    <row r="41" spans="1:27" ht="29" x14ac:dyDescent="0.35">
      <c r="A41" s="5" t="s">
        <v>8</v>
      </c>
      <c r="B41" s="2" t="s">
        <v>186</v>
      </c>
      <c r="C41" s="19">
        <v>0</v>
      </c>
      <c r="E41" s="21" t="s">
        <v>66</v>
      </c>
      <c r="F41" s="45"/>
      <c r="G41" s="44">
        <v>0.21</v>
      </c>
      <c r="H41" s="40">
        <v>0</v>
      </c>
      <c r="I41" s="40" t="s">
        <v>8</v>
      </c>
      <c r="J41" s="40" t="s">
        <v>8</v>
      </c>
      <c r="K41" s="40" t="s">
        <v>8</v>
      </c>
      <c r="L41" s="40" t="s">
        <v>8</v>
      </c>
      <c r="M41" s="40" t="s">
        <v>8</v>
      </c>
      <c r="N41" s="40" t="s">
        <v>8</v>
      </c>
      <c r="O41" s="40" t="s">
        <v>8</v>
      </c>
      <c r="P41" s="40" t="s">
        <v>8</v>
      </c>
      <c r="R41" s="40">
        <v>0.15</v>
      </c>
      <c r="S41" s="40">
        <v>0</v>
      </c>
      <c r="T41" s="40">
        <v>0</v>
      </c>
      <c r="U41" s="40">
        <v>0</v>
      </c>
      <c r="V41" s="40">
        <v>0</v>
      </c>
      <c r="W41" s="40">
        <v>0</v>
      </c>
      <c r="AA41" s="1">
        <v>0</v>
      </c>
    </row>
    <row r="42" spans="1:27" x14ac:dyDescent="0.35">
      <c r="A42" s="5" t="s">
        <v>8</v>
      </c>
      <c r="B42" s="6"/>
      <c r="C42" s="8"/>
      <c r="D42" s="5">
        <f>SUMPRODUCT(C40:C41,G40:G41)</f>
        <v>0</v>
      </c>
      <c r="E42" s="21" t="s">
        <v>8</v>
      </c>
      <c r="F42" s="46" t="b">
        <f>ISERROR(D42)</f>
        <v>0</v>
      </c>
      <c r="G42" s="47"/>
      <c r="H42" s="46"/>
      <c r="I42" s="46" t="s">
        <v>8</v>
      </c>
      <c r="J42" s="46" t="s">
        <v>8</v>
      </c>
      <c r="K42" s="46" t="s">
        <v>8</v>
      </c>
      <c r="L42" s="46" t="s">
        <v>8</v>
      </c>
      <c r="M42" s="46" t="s">
        <v>8</v>
      </c>
      <c r="N42" s="46" t="s">
        <v>8</v>
      </c>
      <c r="O42" s="46" t="s">
        <v>8</v>
      </c>
      <c r="P42" s="46" t="s">
        <v>8</v>
      </c>
      <c r="Q42" s="46"/>
      <c r="R42" s="46" t="s">
        <v>8</v>
      </c>
      <c r="S42" s="46" t="s">
        <v>8</v>
      </c>
      <c r="T42" s="46" t="s">
        <v>8</v>
      </c>
      <c r="U42" s="46" t="s">
        <v>8</v>
      </c>
      <c r="V42" s="46" t="s">
        <v>8</v>
      </c>
      <c r="W42" s="46" t="s">
        <v>8</v>
      </c>
      <c r="X42" s="46"/>
      <c r="Y42" s="46"/>
      <c r="Z42" s="46"/>
    </row>
    <row r="43" spans="1:27" s="53" customFormat="1" x14ac:dyDescent="0.35">
      <c r="A43" s="48" t="s">
        <v>15</v>
      </c>
      <c r="B43" s="49"/>
      <c r="C43" s="50"/>
      <c r="D43" s="48"/>
      <c r="E43" s="50" t="s">
        <v>66</v>
      </c>
      <c r="F43" s="51"/>
      <c r="G43" s="52">
        <v>3</v>
      </c>
      <c r="H43" s="51"/>
      <c r="I43" s="51" t="s">
        <v>8</v>
      </c>
      <c r="J43" s="51" t="s">
        <v>8</v>
      </c>
      <c r="K43" s="51" t="s">
        <v>8</v>
      </c>
      <c r="L43" s="51" t="s">
        <v>8</v>
      </c>
      <c r="M43" s="51" t="s">
        <v>8</v>
      </c>
      <c r="N43" s="51" t="s">
        <v>8</v>
      </c>
      <c r="O43" s="51" t="s">
        <v>8</v>
      </c>
      <c r="P43" s="51" t="s">
        <v>8</v>
      </c>
      <c r="Q43" s="51"/>
      <c r="R43" s="51">
        <v>3</v>
      </c>
      <c r="S43" s="51">
        <v>0</v>
      </c>
      <c r="T43" s="51">
        <v>0</v>
      </c>
      <c r="U43" s="51">
        <v>0</v>
      </c>
      <c r="V43" s="51">
        <v>0</v>
      </c>
      <c r="W43" s="51">
        <v>0</v>
      </c>
      <c r="X43" s="51"/>
      <c r="Y43" s="51"/>
      <c r="Z43" s="51"/>
    </row>
    <row r="44" spans="1:27" ht="29" x14ac:dyDescent="0.35">
      <c r="A44" s="5" t="s">
        <v>8</v>
      </c>
      <c r="B44" s="2" t="s">
        <v>133</v>
      </c>
      <c r="C44" s="9" t="s">
        <v>30</v>
      </c>
      <c r="E44" s="21" t="s">
        <v>195</v>
      </c>
      <c r="F44" s="40" t="e">
        <f t="shared" ref="F44:F50" si="4">MATCH(C44,I44:P44,0)</f>
        <v>#N/A</v>
      </c>
      <c r="G44" s="41">
        <f t="shared" ref="G44:G50" si="5">IF(ISNA(F44),0,INDEX(R44:Y44,1,F44))</f>
        <v>0</v>
      </c>
      <c r="H44" s="40" t="s">
        <v>30</v>
      </c>
      <c r="I44" s="40" t="s">
        <v>134</v>
      </c>
      <c r="J44" s="40" t="s">
        <v>135</v>
      </c>
      <c r="K44" s="40" t="s">
        <v>136</v>
      </c>
      <c r="L44" s="40" t="s">
        <v>137</v>
      </c>
      <c r="M44" s="40" t="s">
        <v>138</v>
      </c>
      <c r="N44" s="40" t="s">
        <v>139</v>
      </c>
      <c r="O44" s="40" t="s">
        <v>140</v>
      </c>
      <c r="P44" s="40" t="s">
        <v>243</v>
      </c>
      <c r="R44" s="40">
        <v>0.43</v>
      </c>
      <c r="S44" s="40">
        <v>0.53</v>
      </c>
      <c r="T44" s="40">
        <v>0.5</v>
      </c>
      <c r="U44" s="40">
        <v>0.6</v>
      </c>
      <c r="V44" s="40">
        <v>0.73</v>
      </c>
      <c r="W44" s="40">
        <v>0.87</v>
      </c>
      <c r="X44" s="42">
        <v>1</v>
      </c>
      <c r="Y44" s="42">
        <v>1.17</v>
      </c>
      <c r="Z44" s="40" t="s">
        <v>140</v>
      </c>
      <c r="AA44" s="1" t="s">
        <v>30</v>
      </c>
    </row>
    <row r="45" spans="1:27" x14ac:dyDescent="0.35">
      <c r="A45" s="5" t="s">
        <v>8</v>
      </c>
      <c r="B45" s="2" t="s">
        <v>78</v>
      </c>
      <c r="C45" s="9" t="s">
        <v>30</v>
      </c>
      <c r="E45" s="21" t="s">
        <v>66</v>
      </c>
      <c r="F45" s="40" t="e">
        <f t="shared" si="4"/>
        <v>#N/A</v>
      </c>
      <c r="G45" s="41">
        <f t="shared" si="5"/>
        <v>0</v>
      </c>
      <c r="H45" s="40" t="s">
        <v>30</v>
      </c>
      <c r="I45" s="40" t="s">
        <v>35</v>
      </c>
      <c r="J45" s="40" t="s">
        <v>141</v>
      </c>
      <c r="K45" s="40" t="s">
        <v>34</v>
      </c>
      <c r="L45" s="40" t="s">
        <v>44</v>
      </c>
      <c r="M45" s="40" t="s">
        <v>8</v>
      </c>
      <c r="N45" s="40" t="s">
        <v>8</v>
      </c>
      <c r="O45" s="40" t="s">
        <v>8</v>
      </c>
      <c r="P45" s="40" t="s">
        <v>8</v>
      </c>
      <c r="R45" s="40">
        <v>0.8</v>
      </c>
      <c r="S45" s="40">
        <v>1</v>
      </c>
      <c r="T45" s="40">
        <v>1.05</v>
      </c>
      <c r="U45" s="40">
        <v>1.1000000000000001</v>
      </c>
      <c r="V45" s="40">
        <v>0</v>
      </c>
      <c r="W45" s="40">
        <v>0</v>
      </c>
      <c r="Z45" s="40" t="s">
        <v>141</v>
      </c>
      <c r="AA45" s="1" t="s">
        <v>30</v>
      </c>
    </row>
    <row r="46" spans="1:27" x14ac:dyDescent="0.35">
      <c r="A46" s="5" t="s">
        <v>8</v>
      </c>
      <c r="B46" s="2" t="s">
        <v>31</v>
      </c>
      <c r="C46" s="9" t="s">
        <v>30</v>
      </c>
      <c r="E46" s="21" t="s">
        <v>142</v>
      </c>
      <c r="F46" s="40" t="e">
        <f t="shared" si="4"/>
        <v>#N/A</v>
      </c>
      <c r="G46" s="41">
        <f t="shared" si="5"/>
        <v>0</v>
      </c>
      <c r="H46" s="40" t="s">
        <v>30</v>
      </c>
      <c r="I46" s="40" t="s">
        <v>35</v>
      </c>
      <c r="J46" s="40" t="s">
        <v>141</v>
      </c>
      <c r="K46" s="40" t="s">
        <v>34</v>
      </c>
      <c r="L46" s="40" t="s">
        <v>44</v>
      </c>
      <c r="M46" s="40" t="s">
        <v>8</v>
      </c>
      <c r="N46" s="40" t="s">
        <v>8</v>
      </c>
      <c r="O46" s="40" t="s">
        <v>8</v>
      </c>
      <c r="P46" s="40" t="s">
        <v>8</v>
      </c>
      <c r="R46" s="40">
        <v>1.1000000000000001</v>
      </c>
      <c r="S46" s="40">
        <v>1.05</v>
      </c>
      <c r="T46" s="40">
        <v>0.98</v>
      </c>
      <c r="U46" s="40">
        <v>0.9</v>
      </c>
      <c r="V46" s="40">
        <v>0</v>
      </c>
      <c r="W46" s="40">
        <v>0</v>
      </c>
      <c r="Z46" s="40" t="s">
        <v>141</v>
      </c>
      <c r="AA46" s="1" t="s">
        <v>30</v>
      </c>
    </row>
    <row r="47" spans="1:27" x14ac:dyDescent="0.35">
      <c r="A47" s="5" t="s">
        <v>8</v>
      </c>
      <c r="B47" s="2" t="s">
        <v>32</v>
      </c>
      <c r="C47" s="9" t="s">
        <v>30</v>
      </c>
      <c r="E47" s="21" t="s">
        <v>66</v>
      </c>
      <c r="F47" s="40" t="e">
        <f t="shared" si="4"/>
        <v>#N/A</v>
      </c>
      <c r="G47" s="41">
        <f t="shared" si="5"/>
        <v>0</v>
      </c>
      <c r="H47" s="40" t="s">
        <v>30</v>
      </c>
      <c r="I47" s="40" t="s">
        <v>35</v>
      </c>
      <c r="J47" s="40" t="s">
        <v>141</v>
      </c>
      <c r="K47" s="40" t="s">
        <v>34</v>
      </c>
      <c r="L47" s="40" t="s">
        <v>44</v>
      </c>
      <c r="M47" s="40" t="s">
        <v>8</v>
      </c>
      <c r="N47" s="40" t="s">
        <v>8</v>
      </c>
      <c r="O47" s="40" t="s">
        <v>8</v>
      </c>
      <c r="P47" s="40" t="s">
        <v>8</v>
      </c>
      <c r="R47" s="40">
        <v>0.85</v>
      </c>
      <c r="S47" s="40">
        <v>0.96</v>
      </c>
      <c r="T47" s="40">
        <v>1.04</v>
      </c>
      <c r="U47" s="40">
        <v>1.1499999999999999</v>
      </c>
      <c r="V47" s="40">
        <v>0</v>
      </c>
      <c r="W47" s="40">
        <v>0</v>
      </c>
      <c r="Z47" s="40" t="s">
        <v>141</v>
      </c>
      <c r="AA47" s="1" t="s">
        <v>30</v>
      </c>
    </row>
    <row r="48" spans="1:27" ht="29" x14ac:dyDescent="0.35">
      <c r="A48" s="5" t="s">
        <v>8</v>
      </c>
      <c r="B48" s="2" t="s">
        <v>33</v>
      </c>
      <c r="C48" s="9" t="s">
        <v>30</v>
      </c>
      <c r="E48" s="21" t="s">
        <v>196</v>
      </c>
      <c r="F48" s="40" t="e">
        <f t="shared" si="4"/>
        <v>#N/A</v>
      </c>
      <c r="G48" s="41">
        <f t="shared" si="5"/>
        <v>0</v>
      </c>
      <c r="H48" s="40" t="s">
        <v>30</v>
      </c>
      <c r="I48" s="40" t="s">
        <v>35</v>
      </c>
      <c r="J48" s="40" t="s">
        <v>141</v>
      </c>
      <c r="K48" s="40" t="s">
        <v>34</v>
      </c>
      <c r="L48" s="40" t="s">
        <v>44</v>
      </c>
      <c r="M48" s="40" t="s">
        <v>8</v>
      </c>
      <c r="N48" s="40" t="s">
        <v>8</v>
      </c>
      <c r="O48" s="40" t="s">
        <v>8</v>
      </c>
      <c r="P48" s="40" t="s">
        <v>8</v>
      </c>
      <c r="R48" s="40">
        <v>0.95</v>
      </c>
      <c r="S48" s="40">
        <v>1</v>
      </c>
      <c r="T48" s="40">
        <v>1.05</v>
      </c>
      <c r="U48" s="40">
        <v>1.1499999999999999</v>
      </c>
      <c r="V48" s="40">
        <v>0</v>
      </c>
      <c r="W48" s="40">
        <v>0</v>
      </c>
      <c r="Z48" s="40" t="s">
        <v>141</v>
      </c>
      <c r="AA48" s="1" t="s">
        <v>30</v>
      </c>
    </row>
    <row r="49" spans="1:27" x14ac:dyDescent="0.35">
      <c r="A49" s="5" t="s">
        <v>8</v>
      </c>
      <c r="B49" s="2" t="s">
        <v>143</v>
      </c>
      <c r="C49" s="9" t="s">
        <v>30</v>
      </c>
      <c r="E49" s="21" t="s">
        <v>66</v>
      </c>
      <c r="F49" s="40" t="e">
        <f t="shared" si="4"/>
        <v>#N/A</v>
      </c>
      <c r="G49" s="41">
        <f t="shared" si="5"/>
        <v>0</v>
      </c>
      <c r="H49" s="40" t="s">
        <v>30</v>
      </c>
      <c r="I49" s="40" t="s">
        <v>35</v>
      </c>
      <c r="J49" s="40" t="s">
        <v>141</v>
      </c>
      <c r="K49" s="40" t="s">
        <v>34</v>
      </c>
      <c r="L49" s="40" t="s">
        <v>44</v>
      </c>
      <c r="M49" s="40" t="s">
        <v>8</v>
      </c>
      <c r="N49" s="40" t="s">
        <v>8</v>
      </c>
      <c r="O49" s="40" t="s">
        <v>8</v>
      </c>
      <c r="P49" s="40" t="s">
        <v>8</v>
      </c>
      <c r="R49" s="40">
        <v>0.98</v>
      </c>
      <c r="S49" s="40">
        <v>1</v>
      </c>
      <c r="T49" s="40">
        <v>1.02</v>
      </c>
      <c r="U49" s="40">
        <v>1.05</v>
      </c>
      <c r="V49" s="40">
        <v>0</v>
      </c>
      <c r="W49" s="40">
        <v>0</v>
      </c>
      <c r="Z49" s="40" t="s">
        <v>141</v>
      </c>
      <c r="AA49" s="1" t="s">
        <v>30</v>
      </c>
    </row>
    <row r="50" spans="1:27" ht="29" x14ac:dyDescent="0.35">
      <c r="A50" s="5" t="s">
        <v>8</v>
      </c>
      <c r="B50" s="2" t="s">
        <v>146</v>
      </c>
      <c r="C50" s="9" t="s">
        <v>30</v>
      </c>
      <c r="E50" s="21" t="s">
        <v>66</v>
      </c>
      <c r="F50" s="40" t="e">
        <f t="shared" si="4"/>
        <v>#N/A</v>
      </c>
      <c r="G50" s="41">
        <f t="shared" si="5"/>
        <v>0</v>
      </c>
      <c r="H50" s="40" t="s">
        <v>30</v>
      </c>
      <c r="I50" s="40" t="s">
        <v>147</v>
      </c>
      <c r="J50" s="40" t="s">
        <v>148</v>
      </c>
      <c r="K50" s="40" t="s">
        <v>144</v>
      </c>
      <c r="L50" s="40" t="s">
        <v>145</v>
      </c>
      <c r="M50" s="40" t="s">
        <v>8</v>
      </c>
      <c r="N50" s="40" t="s">
        <v>8</v>
      </c>
      <c r="O50" s="40" t="s">
        <v>8</v>
      </c>
      <c r="P50" s="40" t="s">
        <v>8</v>
      </c>
      <c r="R50" s="40">
        <v>1</v>
      </c>
      <c r="S50" s="40">
        <v>0.99</v>
      </c>
      <c r="T50" s="40">
        <v>0.97</v>
      </c>
      <c r="U50" s="40">
        <v>0.85</v>
      </c>
      <c r="V50" s="40">
        <v>0</v>
      </c>
      <c r="W50" s="40">
        <v>0</v>
      </c>
      <c r="Z50" s="40" t="s">
        <v>148</v>
      </c>
      <c r="AA50" s="1" t="s">
        <v>30</v>
      </c>
    </row>
    <row r="51" spans="1:27" x14ac:dyDescent="0.35">
      <c r="A51" s="5" t="s">
        <v>8</v>
      </c>
      <c r="D51" s="5">
        <f>ROUND(PRODUCT(G43,G44:G50),2)</f>
        <v>0</v>
      </c>
      <c r="E51" s="21" t="s">
        <v>8</v>
      </c>
      <c r="F51" s="46" t="b">
        <f>OR(ISERROR(D51),D51=0)</f>
        <v>1</v>
      </c>
      <c r="G51" s="47"/>
      <c r="H51" s="46"/>
      <c r="I51" s="46" t="s">
        <v>8</v>
      </c>
      <c r="J51" s="46" t="s">
        <v>8</v>
      </c>
      <c r="K51" s="46" t="s">
        <v>8</v>
      </c>
      <c r="L51" s="46" t="s">
        <v>8</v>
      </c>
      <c r="M51" s="46" t="s">
        <v>8</v>
      </c>
      <c r="N51" s="46" t="s">
        <v>8</v>
      </c>
      <c r="O51" s="46" t="s">
        <v>8</v>
      </c>
      <c r="P51" s="46" t="s">
        <v>8</v>
      </c>
      <c r="Q51" s="46"/>
      <c r="R51" s="46" t="s">
        <v>8</v>
      </c>
      <c r="S51" s="46" t="s">
        <v>8</v>
      </c>
      <c r="T51" s="46" t="s">
        <v>8</v>
      </c>
      <c r="U51" s="46" t="s">
        <v>8</v>
      </c>
      <c r="V51" s="46" t="s">
        <v>8</v>
      </c>
      <c r="W51" s="46" t="s">
        <v>8</v>
      </c>
      <c r="X51" s="46"/>
      <c r="Y51" s="46"/>
      <c r="Z51" s="46"/>
    </row>
    <row r="52" spans="1:27" s="53" customFormat="1" ht="87" x14ac:dyDescent="0.35">
      <c r="A52" s="48" t="s">
        <v>16</v>
      </c>
      <c r="B52" s="49"/>
      <c r="C52" s="50"/>
      <c r="D52" s="48"/>
      <c r="E52" s="50" t="s">
        <v>150</v>
      </c>
      <c r="F52" s="51"/>
      <c r="G52" s="52">
        <v>3.5</v>
      </c>
      <c r="H52" s="51"/>
      <c r="I52" s="51" t="s">
        <v>8</v>
      </c>
      <c r="J52" s="51" t="s">
        <v>8</v>
      </c>
      <c r="K52" s="51" t="s">
        <v>8</v>
      </c>
      <c r="L52" s="51" t="s">
        <v>8</v>
      </c>
      <c r="M52" s="51" t="s">
        <v>8</v>
      </c>
      <c r="N52" s="51" t="s">
        <v>8</v>
      </c>
      <c r="O52" s="51" t="s">
        <v>8</v>
      </c>
      <c r="P52" s="51" t="s">
        <v>8</v>
      </c>
      <c r="Q52" s="51"/>
      <c r="R52" s="51">
        <v>3.5</v>
      </c>
      <c r="S52" s="51">
        <v>0</v>
      </c>
      <c r="T52" s="51">
        <v>0</v>
      </c>
      <c r="U52" s="51">
        <v>0</v>
      </c>
      <c r="V52" s="51">
        <v>0</v>
      </c>
      <c r="W52" s="51">
        <v>0</v>
      </c>
      <c r="X52" s="51"/>
      <c r="Y52" s="51"/>
      <c r="Z52" s="51"/>
    </row>
    <row r="53" spans="1:27" ht="43.5" x14ac:dyDescent="0.35">
      <c r="A53" s="5" t="s">
        <v>8</v>
      </c>
      <c r="B53" s="2" t="s">
        <v>6</v>
      </c>
      <c r="C53" s="9" t="s">
        <v>30</v>
      </c>
      <c r="E53" s="21" t="s">
        <v>158</v>
      </c>
      <c r="F53" s="40" t="e">
        <f t="shared" ref="F53:F56" si="6">MATCH(C53,I53:P53,0)</f>
        <v>#N/A</v>
      </c>
      <c r="G53" s="41">
        <f t="shared" ref="G53:G56" si="7">IF(ISNA(F53),0,INDEX(R53:Y53,1,F53))</f>
        <v>0</v>
      </c>
      <c r="H53" s="40" t="s">
        <v>30</v>
      </c>
      <c r="I53" s="40" t="s">
        <v>244</v>
      </c>
      <c r="J53" s="40" t="s">
        <v>187</v>
      </c>
      <c r="K53" s="40" t="s">
        <v>245</v>
      </c>
      <c r="L53" s="40" t="s">
        <v>188</v>
      </c>
      <c r="M53" s="40" t="s">
        <v>246</v>
      </c>
      <c r="N53" s="40" t="s">
        <v>36</v>
      </c>
      <c r="O53" s="40" t="s">
        <v>37</v>
      </c>
      <c r="P53" s="40" t="s">
        <v>8</v>
      </c>
      <c r="R53" s="40">
        <v>0.6</v>
      </c>
      <c r="S53" s="40">
        <v>0.81</v>
      </c>
      <c r="T53" s="40">
        <v>1</v>
      </c>
      <c r="U53" s="40">
        <v>1.22</v>
      </c>
      <c r="V53" s="40">
        <v>1.46</v>
      </c>
      <c r="W53" s="40">
        <v>2.16</v>
      </c>
      <c r="X53" s="42">
        <v>1</v>
      </c>
      <c r="Y53" s="42"/>
      <c r="Z53" s="40" t="s">
        <v>37</v>
      </c>
      <c r="AA53" s="1" t="s">
        <v>30</v>
      </c>
    </row>
    <row r="54" spans="1:27" ht="43.5" x14ac:dyDescent="0.35">
      <c r="A54" s="5" t="s">
        <v>8</v>
      </c>
      <c r="B54" s="2" t="s">
        <v>189</v>
      </c>
      <c r="C54" s="9" t="s">
        <v>30</v>
      </c>
      <c r="E54" s="21" t="s">
        <v>149</v>
      </c>
      <c r="F54" s="40" t="e">
        <f t="shared" si="6"/>
        <v>#N/A</v>
      </c>
      <c r="G54" s="41">
        <f t="shared" si="7"/>
        <v>0</v>
      </c>
      <c r="H54" s="40" t="s">
        <v>30</v>
      </c>
      <c r="I54" s="40" t="s">
        <v>213</v>
      </c>
      <c r="J54" s="40" t="s">
        <v>214</v>
      </c>
      <c r="K54" s="40" t="s">
        <v>215</v>
      </c>
      <c r="L54" s="40" t="s">
        <v>216</v>
      </c>
      <c r="M54" s="40" t="s">
        <v>217</v>
      </c>
      <c r="N54" s="40" t="s">
        <v>218</v>
      </c>
      <c r="O54" s="40" t="s">
        <v>8</v>
      </c>
      <c r="P54" s="40" t="s">
        <v>8</v>
      </c>
      <c r="R54" s="40">
        <v>1.21</v>
      </c>
      <c r="S54" s="40">
        <v>1.04</v>
      </c>
      <c r="T54" s="40">
        <v>0.91</v>
      </c>
      <c r="U54" s="40">
        <v>0.79</v>
      </c>
      <c r="V54" s="40">
        <v>0.69</v>
      </c>
      <c r="W54" s="40">
        <v>0.6</v>
      </c>
      <c r="Z54" s="40" t="s">
        <v>214</v>
      </c>
      <c r="AA54" s="1" t="s">
        <v>30</v>
      </c>
    </row>
    <row r="55" spans="1:27" ht="60" customHeight="1" x14ac:dyDescent="0.35">
      <c r="B55" s="2" t="s">
        <v>163</v>
      </c>
      <c r="C55" s="9" t="s">
        <v>30</v>
      </c>
      <c r="E55" s="30" t="s">
        <v>164</v>
      </c>
      <c r="F55" s="40" t="e">
        <f t="shared" si="6"/>
        <v>#N/A</v>
      </c>
      <c r="G55" s="41">
        <f t="shared" si="7"/>
        <v>0</v>
      </c>
      <c r="H55" s="40" t="s">
        <v>30</v>
      </c>
      <c r="I55" s="40" t="s">
        <v>159</v>
      </c>
      <c r="J55" s="40" t="s">
        <v>160</v>
      </c>
      <c r="K55" s="40" t="s">
        <v>161</v>
      </c>
      <c r="L55" s="40" t="s">
        <v>162</v>
      </c>
      <c r="M55" s="40" t="s">
        <v>8</v>
      </c>
      <c r="N55" s="40" t="s">
        <v>8</v>
      </c>
      <c r="O55" s="40" t="s">
        <v>8</v>
      </c>
      <c r="P55" s="40" t="s">
        <v>8</v>
      </c>
      <c r="R55" s="40">
        <v>1.4</v>
      </c>
      <c r="S55" s="40">
        <v>1.1000000000000001</v>
      </c>
      <c r="T55" s="40">
        <v>0.9</v>
      </c>
      <c r="U55" s="40">
        <v>0.7</v>
      </c>
      <c r="V55" s="40">
        <v>0</v>
      </c>
      <c r="W55" s="40">
        <v>0</v>
      </c>
      <c r="Z55" s="40" t="s">
        <v>160</v>
      </c>
      <c r="AA55" s="1" t="s">
        <v>30</v>
      </c>
    </row>
    <row r="56" spans="1:27" ht="43.5" x14ac:dyDescent="0.35">
      <c r="B56" s="2" t="s">
        <v>167</v>
      </c>
      <c r="C56" s="9" t="s">
        <v>30</v>
      </c>
      <c r="E56" s="30" t="s">
        <v>166</v>
      </c>
      <c r="F56" s="40" t="e">
        <f t="shared" si="6"/>
        <v>#N/A</v>
      </c>
      <c r="G56" s="41">
        <f t="shared" si="7"/>
        <v>0</v>
      </c>
      <c r="H56" s="40" t="s">
        <v>30</v>
      </c>
      <c r="I56" s="40" t="s">
        <v>18</v>
      </c>
      <c r="J56" s="40" t="s">
        <v>165</v>
      </c>
      <c r="K56" s="40" t="s">
        <v>190</v>
      </c>
      <c r="L56" s="40" t="s">
        <v>247</v>
      </c>
      <c r="M56" s="40" t="s">
        <v>8</v>
      </c>
      <c r="N56" s="40" t="s">
        <v>8</v>
      </c>
      <c r="O56" s="40" t="s">
        <v>8</v>
      </c>
      <c r="P56" s="40" t="s">
        <v>8</v>
      </c>
      <c r="R56" s="40">
        <v>1</v>
      </c>
      <c r="S56" s="40">
        <v>1.2</v>
      </c>
      <c r="T56" s="40">
        <v>1.05</v>
      </c>
      <c r="U56" s="40">
        <v>1.1000000000000001</v>
      </c>
      <c r="V56" s="40">
        <v>0</v>
      </c>
      <c r="W56" s="40">
        <v>0</v>
      </c>
      <c r="Z56" s="40" t="s">
        <v>18</v>
      </c>
      <c r="AA56" s="1" t="s">
        <v>30</v>
      </c>
    </row>
    <row r="57" spans="1:27" hidden="1" x14ac:dyDescent="0.35">
      <c r="C57"/>
      <c r="E57" s="30"/>
      <c r="F57" s="44"/>
    </row>
    <row r="58" spans="1:27" hidden="1" x14ac:dyDescent="0.35">
      <c r="C58"/>
      <c r="E58" s="30"/>
      <c r="F58" s="44"/>
    </row>
    <row r="59" spans="1:27" x14ac:dyDescent="0.35">
      <c r="A59" s="5" t="s">
        <v>8</v>
      </c>
      <c r="D59" s="5">
        <f>ROUND(G52*PRODUCT(G53:G58),2)</f>
        <v>0</v>
      </c>
      <c r="E59" s="21" t="s">
        <v>8</v>
      </c>
      <c r="F59" s="40" t="b">
        <f>OR(ISERROR(D59),D59=0)</f>
        <v>1</v>
      </c>
      <c r="I59" s="40" t="s">
        <v>8</v>
      </c>
      <c r="J59" s="40" t="s">
        <v>8</v>
      </c>
      <c r="K59" s="40" t="s">
        <v>8</v>
      </c>
      <c r="L59" s="40" t="s">
        <v>8</v>
      </c>
      <c r="M59" s="40" t="s">
        <v>8</v>
      </c>
      <c r="N59" s="40" t="s">
        <v>8</v>
      </c>
      <c r="O59" s="40" t="s">
        <v>8</v>
      </c>
      <c r="P59" s="40" t="s">
        <v>8</v>
      </c>
      <c r="R59" s="40" t="s">
        <v>8</v>
      </c>
      <c r="S59" s="40" t="s">
        <v>8</v>
      </c>
      <c r="T59" s="40" t="s">
        <v>8</v>
      </c>
      <c r="U59" s="40" t="s">
        <v>8</v>
      </c>
      <c r="V59" s="40" t="s">
        <v>8</v>
      </c>
      <c r="W59" s="40" t="s">
        <v>8</v>
      </c>
    </row>
    <row r="60" spans="1:27" x14ac:dyDescent="0.35">
      <c r="C60" s="29"/>
      <c r="D60" s="1"/>
      <c r="E60" s="29"/>
      <c r="F60" s="46"/>
      <c r="G60" s="47"/>
      <c r="H60" s="46"/>
      <c r="I60" s="46" t="s">
        <v>8</v>
      </c>
      <c r="J60" s="46" t="s">
        <v>8</v>
      </c>
      <c r="K60" s="46" t="s">
        <v>8</v>
      </c>
      <c r="L60" s="46" t="s">
        <v>8</v>
      </c>
      <c r="M60" s="46" t="s">
        <v>8</v>
      </c>
      <c r="N60" s="46" t="s">
        <v>8</v>
      </c>
      <c r="O60" s="46" t="s">
        <v>8</v>
      </c>
      <c r="P60" s="46" t="s">
        <v>8</v>
      </c>
      <c r="Q60" s="46"/>
      <c r="R60" s="46" t="s">
        <v>8</v>
      </c>
      <c r="S60" s="46" t="s">
        <v>8</v>
      </c>
      <c r="T60" s="46" t="s">
        <v>8</v>
      </c>
      <c r="U60" s="46" t="s">
        <v>8</v>
      </c>
      <c r="V60" s="46" t="s">
        <v>8</v>
      </c>
      <c r="W60" s="46" t="s">
        <v>8</v>
      </c>
      <c r="X60" s="46"/>
      <c r="Y60" s="46"/>
      <c r="Z60" s="46"/>
    </row>
    <row r="61" spans="1:27" s="53" customFormat="1" x14ac:dyDescent="0.35">
      <c r="A61" s="48" t="s">
        <v>9</v>
      </c>
      <c r="B61" s="49"/>
      <c r="C61" s="50"/>
      <c r="E61" s="50" t="s">
        <v>66</v>
      </c>
      <c r="F61" s="51"/>
      <c r="G61" s="52">
        <f>G69-G68</f>
        <v>2.5</v>
      </c>
      <c r="H61" s="51"/>
      <c r="I61" s="51" t="s">
        <v>8</v>
      </c>
      <c r="J61" s="51" t="s">
        <v>8</v>
      </c>
      <c r="K61" s="51" t="s">
        <v>8</v>
      </c>
      <c r="L61" s="51" t="s">
        <v>8</v>
      </c>
      <c r="M61" s="51" t="s">
        <v>8</v>
      </c>
      <c r="N61" s="51" t="s">
        <v>8</v>
      </c>
      <c r="O61" s="51" t="s">
        <v>8</v>
      </c>
      <c r="P61" s="51" t="s">
        <v>8</v>
      </c>
      <c r="Q61" s="51"/>
      <c r="R61" s="51">
        <v>2.5</v>
      </c>
      <c r="S61" s="51">
        <v>0</v>
      </c>
      <c r="T61" s="51">
        <v>0</v>
      </c>
      <c r="U61" s="51">
        <v>0</v>
      </c>
      <c r="V61" s="51">
        <v>0</v>
      </c>
      <c r="W61" s="51">
        <v>0</v>
      </c>
      <c r="X61" s="51"/>
      <c r="Y61" s="51"/>
      <c r="Z61" s="51"/>
    </row>
    <row r="62" spans="1:27" x14ac:dyDescent="0.35">
      <c r="A62" s="5" t="s">
        <v>8</v>
      </c>
      <c r="B62" s="5"/>
      <c r="D62" s="39">
        <f>G61</f>
        <v>2.5</v>
      </c>
      <c r="E62" s="21" t="s">
        <v>8</v>
      </c>
      <c r="F62" s="46"/>
      <c r="G62" s="47"/>
      <c r="H62" s="46"/>
      <c r="I62" s="46" t="s">
        <v>8</v>
      </c>
      <c r="J62" s="46" t="s">
        <v>8</v>
      </c>
      <c r="K62" s="46" t="s">
        <v>8</v>
      </c>
      <c r="L62" s="46" t="s">
        <v>8</v>
      </c>
      <c r="M62" s="46" t="s">
        <v>8</v>
      </c>
      <c r="N62" s="46" t="s">
        <v>8</v>
      </c>
      <c r="O62" s="46" t="s">
        <v>8</v>
      </c>
      <c r="P62" s="46" t="s">
        <v>8</v>
      </c>
      <c r="Q62" s="46"/>
      <c r="R62" s="46"/>
      <c r="S62" s="46"/>
      <c r="T62" s="46"/>
      <c r="U62" s="46"/>
      <c r="V62" s="46"/>
      <c r="W62" s="46"/>
      <c r="X62" s="46"/>
      <c r="Y62" s="46"/>
      <c r="Z62" s="46"/>
    </row>
    <row r="63" spans="1:27" s="53" customFormat="1" x14ac:dyDescent="0.35">
      <c r="A63" s="48" t="s">
        <v>62</v>
      </c>
      <c r="B63" s="49"/>
      <c r="C63" s="50"/>
      <c r="D63" s="65" t="str">
        <f>IF(F63,H63,SUM(D3:D62))</f>
        <v>Complete all the questions.</v>
      </c>
      <c r="E63" s="50"/>
      <c r="F63" s="51" t="b">
        <f>OR(F11,F15,F23,F33,F38,F42,F51,F59)</f>
        <v>1</v>
      </c>
      <c r="G63" s="55"/>
      <c r="H63" s="51" t="s">
        <v>254</v>
      </c>
      <c r="I63" s="51" t="s">
        <v>8</v>
      </c>
      <c r="J63" s="51" t="s">
        <v>8</v>
      </c>
      <c r="K63" s="51" t="s">
        <v>8</v>
      </c>
      <c r="L63" s="51" t="s">
        <v>8</v>
      </c>
      <c r="M63" s="51" t="s">
        <v>8</v>
      </c>
      <c r="N63" s="51" t="s">
        <v>8</v>
      </c>
      <c r="O63" s="51" t="s">
        <v>8</v>
      </c>
      <c r="P63" s="51" t="s">
        <v>8</v>
      </c>
      <c r="Q63" s="51"/>
      <c r="R63" s="51"/>
      <c r="S63" s="51"/>
      <c r="T63" s="51"/>
      <c r="U63" s="51"/>
      <c r="V63" s="51"/>
      <c r="W63" s="51"/>
      <c r="X63" s="51"/>
      <c r="Y63" s="51"/>
      <c r="Z63" s="51"/>
    </row>
    <row r="64" spans="1:27" x14ac:dyDescent="0.35">
      <c r="C64" s="24"/>
      <c r="E64" s="24"/>
      <c r="F64" s="46"/>
      <c r="G64" s="47"/>
      <c r="H64" s="46"/>
      <c r="I64" s="46" t="s">
        <v>8</v>
      </c>
      <c r="J64" s="46" t="s">
        <v>8</v>
      </c>
      <c r="K64" s="46" t="s">
        <v>8</v>
      </c>
      <c r="L64" s="46" t="s">
        <v>8</v>
      </c>
      <c r="M64" s="46" t="s">
        <v>8</v>
      </c>
      <c r="N64" s="46" t="s">
        <v>8</v>
      </c>
      <c r="O64" s="46" t="s">
        <v>8</v>
      </c>
      <c r="P64" s="46" t="s">
        <v>8</v>
      </c>
      <c r="Q64" s="46"/>
      <c r="R64" s="46"/>
      <c r="S64" s="46"/>
      <c r="T64" s="46"/>
      <c r="U64" s="46"/>
      <c r="V64" s="46"/>
      <c r="W64" s="46"/>
      <c r="X64" s="46"/>
      <c r="Y64" s="46"/>
      <c r="Z64" s="46"/>
    </row>
    <row r="65" spans="1:26" s="53" customFormat="1" x14ac:dyDescent="0.35">
      <c r="A65" s="48" t="s">
        <v>65</v>
      </c>
      <c r="B65" s="49"/>
      <c r="C65" s="50"/>
      <c r="D65" s="48"/>
      <c r="E65" s="50"/>
      <c r="F65" s="51"/>
      <c r="G65" s="55"/>
      <c r="H65" s="51"/>
      <c r="I65" s="51"/>
      <c r="J65" s="51"/>
      <c r="K65" s="51"/>
      <c r="L65" s="51"/>
      <c r="M65" s="51"/>
      <c r="N65" s="51"/>
      <c r="O65" s="51"/>
      <c r="P65" s="51"/>
      <c r="Q65" s="51"/>
      <c r="R65" s="51"/>
      <c r="S65" s="51"/>
      <c r="T65" s="51"/>
      <c r="U65" s="51"/>
      <c r="V65" s="51"/>
      <c r="W65" s="51"/>
      <c r="X65" s="51"/>
      <c r="Y65" s="51"/>
      <c r="Z65" s="51"/>
    </row>
    <row r="66" spans="1:26" ht="63.75" customHeight="1" x14ac:dyDescent="0.35">
      <c r="A66" s="1"/>
      <c r="B66" s="32" t="s">
        <v>111</v>
      </c>
      <c r="C66" s="33"/>
      <c r="D66" s="34">
        <f>PRODUCT(G16,G17:G21,G5)</f>
        <v>0</v>
      </c>
      <c r="E66" s="21" t="s">
        <v>199</v>
      </c>
    </row>
    <row r="67" spans="1:26" ht="75" customHeight="1" x14ac:dyDescent="0.35">
      <c r="B67" s="32" t="str">
        <f>IF(D67&gt;0,"Emissions saved by PV electricity exported","")</f>
        <v/>
      </c>
      <c r="C67" s="33"/>
      <c r="D67" s="35">
        <f>G22-(ROUND(D66,2)-D23)</f>
        <v>0</v>
      </c>
      <c r="E67" s="21" t="str">
        <f>IF(D67&gt;0,H67,"")</f>
        <v/>
      </c>
      <c r="H67" s="40" t="s">
        <v>198</v>
      </c>
    </row>
    <row r="68" spans="1:26" x14ac:dyDescent="0.35">
      <c r="G68" s="41">
        <f>G2+G12+G16+G25+G34+G39+G43+G52</f>
        <v>12.5</v>
      </c>
      <c r="H68" s="40" t="s">
        <v>259</v>
      </c>
    </row>
    <row r="69" spans="1:26" x14ac:dyDescent="0.35">
      <c r="G69" s="41">
        <v>15</v>
      </c>
      <c r="H69" s="40" t="s">
        <v>260</v>
      </c>
    </row>
    <row r="70" spans="1:26" x14ac:dyDescent="0.35">
      <c r="E70" s="21" t="s">
        <v>8</v>
      </c>
    </row>
    <row r="71" spans="1:26" x14ac:dyDescent="0.35">
      <c r="E71" s="21" t="s">
        <v>8</v>
      </c>
    </row>
  </sheetData>
  <sheetProtection sheet="1" objects="1" scenarios="1"/>
  <conditionalFormatting sqref="X4:Y6">
    <cfRule type="expression" dxfId="3" priority="4">
      <formula>$K4=1</formula>
    </cfRule>
  </conditionalFormatting>
  <conditionalFormatting sqref="X32">
    <cfRule type="expression" dxfId="2" priority="3">
      <formula>$K32=1</formula>
    </cfRule>
  </conditionalFormatting>
  <conditionalFormatting sqref="X44:Y44">
    <cfRule type="expression" dxfId="1" priority="2">
      <formula>$K44=1</formula>
    </cfRule>
  </conditionalFormatting>
  <conditionalFormatting sqref="X53:Y53">
    <cfRule type="expression" dxfId="0" priority="1">
      <formula>$K53=1</formula>
    </cfRule>
  </conditionalFormatting>
  <dataValidations count="3">
    <dataValidation type="list" allowBlank="1" showInputMessage="1" showErrorMessage="1" sqref="C66:C67">
      <formula1>INDIRECT(#REF!)</formula1>
    </dataValidation>
    <dataValidation type="list" showInputMessage="1" showErrorMessage="1" sqref="C53:C56 C3:C10 C44:C50 C26:C31 C18:C22 C13:C14">
      <formula1>H3:P3</formula1>
    </dataValidation>
    <dataValidation allowBlank="1" showInputMessage="1" showErrorMessage="1" sqref="C12 C15:C17 C23 C25 C32:C35 C39 C43 C51:C52 C57:C6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7"/>
  <sheetViews>
    <sheetView showGridLines="0" showRowColHeaders="0" workbookViewId="0"/>
  </sheetViews>
  <sheetFormatPr defaultRowHeight="14.5" x14ac:dyDescent="0.35"/>
  <cols>
    <col min="1" max="1" width="3.1796875" customWidth="1"/>
    <col min="2" max="2" width="30.1796875" customWidth="1"/>
    <col min="3" max="4" width="12" customWidth="1"/>
    <col min="5" max="5" width="51.7265625" customWidth="1"/>
    <col min="6" max="6" width="9.1796875" hidden="1" customWidth="1"/>
    <col min="7" max="7" width="10.1796875" hidden="1" customWidth="1"/>
    <col min="8" max="8" width="9.1796875" customWidth="1"/>
  </cols>
  <sheetData>
    <row r="1" spans="2:7" x14ac:dyDescent="0.35">
      <c r="B1" s="5" t="s">
        <v>64</v>
      </c>
    </row>
    <row r="2" spans="2:7" ht="39" customHeight="1" x14ac:dyDescent="0.35">
      <c r="B2" s="5"/>
    </row>
    <row r="3" spans="2:7" x14ac:dyDescent="0.35">
      <c r="B3" t="s">
        <v>22</v>
      </c>
      <c r="C3" s="73" t="s">
        <v>249</v>
      </c>
      <c r="D3" s="73"/>
      <c r="F3" s="74"/>
      <c r="G3" s="74"/>
    </row>
    <row r="4" spans="2:7" ht="30" customHeight="1" x14ac:dyDescent="0.35">
      <c r="B4" s="12"/>
      <c r="C4" s="15" t="s">
        <v>20</v>
      </c>
      <c r="D4" s="15" t="s">
        <v>17</v>
      </c>
      <c r="F4" s="11"/>
      <c r="G4" s="11"/>
    </row>
    <row r="5" spans="2:7" x14ac:dyDescent="0.35">
      <c r="B5" s="13" t="s">
        <v>10</v>
      </c>
      <c r="C5" s="22">
        <f>Questions!D11</f>
        <v>0</v>
      </c>
      <c r="D5" s="22">
        <f>Questions!G2</f>
        <v>1.32</v>
      </c>
      <c r="E5" s="4"/>
    </row>
    <row r="6" spans="2:7" x14ac:dyDescent="0.35">
      <c r="B6" s="13" t="s">
        <v>11</v>
      </c>
      <c r="C6" s="13">
        <f>Questions!D15</f>
        <v>0</v>
      </c>
      <c r="D6" s="22">
        <f>Questions!G12</f>
        <v>0.44</v>
      </c>
    </row>
    <row r="7" spans="2:7" x14ac:dyDescent="0.35">
      <c r="B7" s="13" t="s">
        <v>56</v>
      </c>
      <c r="C7" s="22">
        <f>Questions!D23</f>
        <v>0</v>
      </c>
      <c r="D7" s="22">
        <f>Questions!G16</f>
        <v>0.74</v>
      </c>
    </row>
    <row r="8" spans="2:7" x14ac:dyDescent="0.35">
      <c r="B8" s="13" t="s">
        <v>12</v>
      </c>
      <c r="C8" s="13">
        <f>Questions!D33</f>
        <v>0.41</v>
      </c>
      <c r="D8" s="22">
        <f>Questions!G25</f>
        <v>2</v>
      </c>
      <c r="E8" s="4"/>
    </row>
    <row r="9" spans="2:7" x14ac:dyDescent="0.35">
      <c r="B9" s="13" t="s">
        <v>13</v>
      </c>
      <c r="C9" s="13">
        <f>Questions!D38</f>
        <v>0</v>
      </c>
      <c r="D9" s="22">
        <f>Questions!G34</f>
        <v>0.5</v>
      </c>
    </row>
    <row r="10" spans="2:7" x14ac:dyDescent="0.35">
      <c r="B10" s="13" t="s">
        <v>14</v>
      </c>
      <c r="C10" s="13">
        <f>Questions!D42</f>
        <v>0</v>
      </c>
      <c r="D10" s="22">
        <f>Questions!G39</f>
        <v>1</v>
      </c>
      <c r="E10" s="4"/>
    </row>
    <row r="11" spans="2:7" x14ac:dyDescent="0.35">
      <c r="B11" s="13" t="s">
        <v>15</v>
      </c>
      <c r="C11" s="13">
        <f>Questions!D51</f>
        <v>0</v>
      </c>
      <c r="D11" s="22">
        <f>Questions!G43</f>
        <v>3</v>
      </c>
      <c r="E11" s="4"/>
    </row>
    <row r="12" spans="2:7" x14ac:dyDescent="0.35">
      <c r="B12" s="13" t="s">
        <v>16</v>
      </c>
      <c r="C12" s="13">
        <f>Questions!D59</f>
        <v>0</v>
      </c>
      <c r="D12" s="22">
        <f>Questions!G52</f>
        <v>3.5</v>
      </c>
      <c r="E12" s="4"/>
    </row>
    <row r="13" spans="2:7" x14ac:dyDescent="0.35">
      <c r="B13" s="14" t="s">
        <v>9</v>
      </c>
      <c r="C13" s="14">
        <f>Questions!D62</f>
        <v>2.5</v>
      </c>
      <c r="D13" s="23">
        <f>Questions!G61</f>
        <v>2.5</v>
      </c>
      <c r="E13" s="4"/>
    </row>
    <row r="15" spans="2:7" s="7" customFormat="1" ht="43.5" x14ac:dyDescent="0.35">
      <c r="B15" s="7" t="s">
        <v>21</v>
      </c>
      <c r="C15" s="66" t="str">
        <f>IF(Questions!F63,Questions!H63,SUM(C5:C13))</f>
        <v>Complete all the questions.</v>
      </c>
      <c r="D15" s="4">
        <f>SUM(D5:D13)</f>
        <v>15</v>
      </c>
      <c r="E15" s="4"/>
    </row>
    <row r="16" spans="2:7" x14ac:dyDescent="0.35">
      <c r="B16" s="6" t="str">
        <f>IF(C16&gt;0,"Emissions saved by PV electricity exported","")</f>
        <v/>
      </c>
      <c r="C16" s="71">
        <f>Questions!D67</f>
        <v>0</v>
      </c>
    </row>
    <row r="18" spans="2:4" x14ac:dyDescent="0.35">
      <c r="B18" t="s">
        <v>200</v>
      </c>
    </row>
    <row r="19" spans="2:4" x14ac:dyDescent="0.35">
      <c r="C19" t="s">
        <v>250</v>
      </c>
    </row>
    <row r="20" spans="2:4" x14ac:dyDescent="0.35">
      <c r="B20" s="6" t="s">
        <v>89</v>
      </c>
      <c r="D20" s="27">
        <v>24</v>
      </c>
    </row>
    <row r="21" spans="2:4" x14ac:dyDescent="0.35">
      <c r="B21" t="s">
        <v>84</v>
      </c>
      <c r="D21" s="27">
        <v>1.5</v>
      </c>
    </row>
    <row r="22" spans="2:4" x14ac:dyDescent="0.35">
      <c r="B22" t="s">
        <v>85</v>
      </c>
      <c r="D22" s="27">
        <v>0.3</v>
      </c>
    </row>
    <row r="23" spans="2:4" x14ac:dyDescent="0.35">
      <c r="B23" t="s">
        <v>86</v>
      </c>
      <c r="D23" s="27">
        <v>4</v>
      </c>
    </row>
    <row r="24" spans="2:4" x14ac:dyDescent="0.35">
      <c r="B24" t="s">
        <v>87</v>
      </c>
      <c r="D24" s="27">
        <v>3</v>
      </c>
    </row>
    <row r="25" spans="2:4" x14ac:dyDescent="0.35">
      <c r="B25" t="s">
        <v>88</v>
      </c>
      <c r="D25" s="27">
        <v>1.5</v>
      </c>
    </row>
    <row r="27" spans="2:4" ht="105.75" customHeight="1" x14ac:dyDescent="0.35">
      <c r="B27" s="72" t="s">
        <v>201</v>
      </c>
      <c r="C27" s="72"/>
      <c r="D27" s="72"/>
    </row>
  </sheetData>
  <sheetProtection sheet="1" objects="1" scenarios="1"/>
  <sortState ref="A1:B8">
    <sortCondition ref="A1:A8"/>
  </sortState>
  <mergeCells count="3">
    <mergeCell ref="C3:D3"/>
    <mergeCell ref="F3:G3"/>
    <mergeCell ref="B27:D27"/>
  </mergeCells>
  <pageMargins left="0.23622047244094491" right="0.23622047244094491" top="0.19685039370078741" bottom="0.19685039370078741" header="0.19685039370078741" footer="0.19685039370078741"/>
  <pageSetup paperSize="1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7"/>
  <sheetViews>
    <sheetView workbookViewId="0">
      <selection activeCell="G1" sqref="G1:G1048576"/>
    </sheetView>
  </sheetViews>
  <sheetFormatPr defaultRowHeight="14.5" x14ac:dyDescent="0.35"/>
  <cols>
    <col min="1" max="1" width="23.453125" customWidth="1"/>
    <col min="2" max="2" width="10.7265625" bestFit="1" customWidth="1"/>
    <col min="4" max="4" width="20.7265625" customWidth="1"/>
  </cols>
  <sheetData>
    <row r="1" spans="1:7" x14ac:dyDescent="0.35">
      <c r="A1" t="s">
        <v>101</v>
      </c>
      <c r="B1" t="s">
        <v>100</v>
      </c>
      <c r="C1" t="s">
        <v>99</v>
      </c>
      <c r="D1" t="s">
        <v>106</v>
      </c>
      <c r="E1" t="s">
        <v>207</v>
      </c>
      <c r="G1" t="s">
        <v>91</v>
      </c>
    </row>
    <row r="2" spans="1:7" x14ac:dyDescent="0.35">
      <c r="A2" t="s">
        <v>90</v>
      </c>
      <c r="B2" s="28">
        <v>41957</v>
      </c>
      <c r="C2" t="s">
        <v>91</v>
      </c>
      <c r="E2" t="s">
        <v>91</v>
      </c>
      <c r="F2" t="s">
        <v>251</v>
      </c>
      <c r="G2" t="s">
        <v>251</v>
      </c>
    </row>
    <row r="3" spans="1:7" x14ac:dyDescent="0.35">
      <c r="A3" t="s">
        <v>103</v>
      </c>
      <c r="B3" s="28">
        <v>41957</v>
      </c>
      <c r="C3" t="s">
        <v>91</v>
      </c>
      <c r="D3" t="s">
        <v>107</v>
      </c>
      <c r="F3" t="s">
        <v>251</v>
      </c>
      <c r="G3" t="s">
        <v>251</v>
      </c>
    </row>
    <row r="4" spans="1:7" x14ac:dyDescent="0.35">
      <c r="A4" t="s">
        <v>104</v>
      </c>
      <c r="B4" s="28">
        <v>41957</v>
      </c>
      <c r="C4" t="s">
        <v>106</v>
      </c>
    </row>
    <row r="5" spans="1:7" x14ac:dyDescent="0.35">
      <c r="A5" t="s">
        <v>105</v>
      </c>
      <c r="B5" s="28">
        <v>41959</v>
      </c>
      <c r="C5" t="s">
        <v>106</v>
      </c>
      <c r="F5" t="s">
        <v>251</v>
      </c>
      <c r="G5" t="s">
        <v>251</v>
      </c>
    </row>
    <row r="6" spans="1:7" x14ac:dyDescent="0.35">
      <c r="A6" t="s">
        <v>65</v>
      </c>
      <c r="B6" s="28">
        <v>41959</v>
      </c>
      <c r="C6" t="s">
        <v>106</v>
      </c>
      <c r="E6" t="s">
        <v>204</v>
      </c>
      <c r="F6" t="s">
        <v>251</v>
      </c>
      <c r="G6" t="s">
        <v>251</v>
      </c>
    </row>
    <row r="7" spans="1:7" x14ac:dyDescent="0.35">
      <c r="A7" t="s">
        <v>102</v>
      </c>
      <c r="B7" s="28">
        <v>41957</v>
      </c>
      <c r="C7" t="s">
        <v>91</v>
      </c>
      <c r="D7" t="s">
        <v>256</v>
      </c>
      <c r="F7" t="s">
        <v>251</v>
      </c>
      <c r="G7"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2"/>
  <sheetViews>
    <sheetView workbookViewId="0"/>
  </sheetViews>
  <sheetFormatPr defaultRowHeight="14.5" x14ac:dyDescent="0.35"/>
  <cols>
    <col min="1" max="1" width="10.7265625" style="1" bestFit="1" customWidth="1"/>
    <col min="2" max="2" width="10.7265625" style="1" customWidth="1"/>
    <col min="3" max="3" width="9.1796875" style="1"/>
    <col min="4" max="4" width="70.1796875" style="6" customWidth="1"/>
    <col min="5" max="5" width="49.7265625" customWidth="1"/>
  </cols>
  <sheetData>
    <row r="1" spans="1:9" x14ac:dyDescent="0.35">
      <c r="A1" s="1" t="s">
        <v>92</v>
      </c>
      <c r="B1" s="1" t="s">
        <v>97</v>
      </c>
      <c r="C1" s="1" t="s">
        <v>93</v>
      </c>
      <c r="D1" s="6" t="s">
        <v>94</v>
      </c>
      <c r="E1" t="s">
        <v>203</v>
      </c>
      <c r="H1" t="str">
        <f ca="1">CELL("filename")</f>
        <v>C:\Users\Kaska\Documents\PLANT\Funding applications 2017-18\Carbon Conversations Info\Carbon Conversations materials\[CC 15 tonne calculator r3.0.xlsx]Questions</v>
      </c>
    </row>
    <row r="2" spans="1:9" s="36" customFormat="1" x14ac:dyDescent="0.35">
      <c r="A2" s="68">
        <f ca="1">TODAY()</f>
        <v>43262</v>
      </c>
      <c r="B2" s="69"/>
      <c r="C2" s="69"/>
      <c r="D2" s="67"/>
      <c r="E2" s="36" t="str">
        <f ca="1">MID(H1,H3+1,I3-H3-1)</f>
        <v>CC 15 tonne calculator r3.0.xlsx</v>
      </c>
    </row>
    <row r="3" spans="1:9" x14ac:dyDescent="0.35">
      <c r="A3" s="70">
        <v>41956</v>
      </c>
      <c r="B3" s="70"/>
      <c r="C3" s="1" t="s">
        <v>95</v>
      </c>
      <c r="D3" s="6" t="s">
        <v>96</v>
      </c>
      <c r="H3">
        <f ca="1">FIND("[",H1)</f>
        <v>118</v>
      </c>
      <c r="I3">
        <f ca="1">FIND("]",H1)</f>
        <v>151</v>
      </c>
    </row>
    <row r="4" spans="1:9" ht="29" x14ac:dyDescent="0.35">
      <c r="A4" s="70">
        <v>41957</v>
      </c>
      <c r="C4" s="1" t="s">
        <v>95</v>
      </c>
      <c r="D4" s="6" t="s">
        <v>98</v>
      </c>
    </row>
    <row r="5" spans="1:9" ht="29" x14ac:dyDescent="0.35">
      <c r="A5" s="70">
        <v>41966</v>
      </c>
      <c r="C5" s="1" t="s">
        <v>95</v>
      </c>
      <c r="D5" s="6" t="s">
        <v>109</v>
      </c>
      <c r="E5" t="s">
        <v>110</v>
      </c>
    </row>
    <row r="6" spans="1:9" x14ac:dyDescent="0.35">
      <c r="A6" s="70">
        <v>41974</v>
      </c>
      <c r="C6" s="1" t="s">
        <v>95</v>
      </c>
      <c r="D6" s="6" t="s">
        <v>168</v>
      </c>
      <c r="E6" t="s">
        <v>169</v>
      </c>
    </row>
    <row r="7" spans="1:9" x14ac:dyDescent="0.35">
      <c r="A7" s="70">
        <v>41987</v>
      </c>
      <c r="C7" s="1" t="s">
        <v>95</v>
      </c>
      <c r="D7" s="6" t="s">
        <v>206</v>
      </c>
      <c r="E7" t="s">
        <v>202</v>
      </c>
    </row>
    <row r="8" spans="1:9" ht="29" x14ac:dyDescent="0.35">
      <c r="A8" s="70">
        <v>41991</v>
      </c>
      <c r="C8" s="1" t="s">
        <v>95</v>
      </c>
      <c r="D8" s="6" t="s">
        <v>255</v>
      </c>
      <c r="E8" t="s">
        <v>252</v>
      </c>
    </row>
    <row r="9" spans="1:9" x14ac:dyDescent="0.35">
      <c r="A9" s="70"/>
    </row>
    <row r="10" spans="1:9" x14ac:dyDescent="0.35">
      <c r="A10" s="70"/>
    </row>
    <row r="11" spans="1:9" x14ac:dyDescent="0.35">
      <c r="A11" s="70"/>
    </row>
    <row r="12" spans="1:9" x14ac:dyDescent="0.35">
      <c r="A12" s="70"/>
    </row>
    <row r="13" spans="1:9" x14ac:dyDescent="0.35">
      <c r="A13" s="70"/>
    </row>
    <row r="14" spans="1:9" x14ac:dyDescent="0.35">
      <c r="A14" s="70"/>
    </row>
    <row r="15" spans="1:9" x14ac:dyDescent="0.35">
      <c r="A15" s="70"/>
    </row>
    <row r="16" spans="1:9" x14ac:dyDescent="0.35">
      <c r="A16" s="70"/>
    </row>
    <row r="17" spans="1:1" x14ac:dyDescent="0.35">
      <c r="A17" s="70"/>
    </row>
    <row r="18" spans="1:1" x14ac:dyDescent="0.35">
      <c r="A18" s="70"/>
    </row>
    <row r="19" spans="1:1" x14ac:dyDescent="0.35">
      <c r="A19" s="70"/>
    </row>
    <row r="20" spans="1:1" x14ac:dyDescent="0.35">
      <c r="A20" s="70"/>
    </row>
    <row r="21" spans="1:1" x14ac:dyDescent="0.35">
      <c r="A21" s="70"/>
    </row>
    <row r="22" spans="1:1" x14ac:dyDescent="0.35">
      <c r="A22" s="7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Questions</vt:lpstr>
      <vt:lpstr>summary</vt:lpstr>
      <vt:lpstr>sheets</vt:lpstr>
      <vt:lpstr>Notes</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brown</dc:creator>
  <cp:lastModifiedBy>Kaska Hempel</cp:lastModifiedBy>
  <cp:lastPrinted>2014-12-15T21:14:20Z</cp:lastPrinted>
  <dcterms:created xsi:type="dcterms:W3CDTF">2014-10-13T11:25:42Z</dcterms:created>
  <dcterms:modified xsi:type="dcterms:W3CDTF">2018-06-12T08:12:18Z</dcterms:modified>
</cp:coreProperties>
</file>